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oísa Rodrigues\Desktop\HELOÍSA\PPI\Descentralização da gestão de prestadores\Estratégias para descentralizar 309 municípios\Capacitação\"/>
    </mc:Choice>
  </mc:AlternateContent>
  <xr:revisionPtr revIDLastSave="0" documentId="13_ncr:1_{88068BC5-954D-4B48-B9AC-B068B7B5E90A}" xr6:coauthVersionLast="47" xr6:coauthVersionMax="47" xr10:uidLastSave="{00000000-0000-0000-0000-000000000000}"/>
  <bookViews>
    <workbookView xWindow="-120" yWindow="-120" windowWidth="20730" windowHeight="11160" tabRatio="0" firstSheet="1" activeTab="1" xr2:uid="{00000000-000D-0000-FFFF-FFFF00000000}"/>
  </bookViews>
  <sheets>
    <sheet name="Produção MAC (2)" sheetId="17" state="hidden" r:id="rId1"/>
    <sheet name="Apresentação" sheetId="10" r:id="rId2"/>
    <sheet name="Identificação" sheetId="13" r:id="rId3"/>
    <sheet name="Dados" sheetId="12" state="hidden" r:id="rId4"/>
    <sheet name="CNES" sheetId="8" r:id="rId5"/>
    <sheet name="PPI MAC" sheetId="7" r:id="rId6"/>
    <sheet name="Incentivos Federais" sheetId="6" r:id="rId7"/>
    <sheet name="Incentivos Estaduais" sheetId="5" r:id="rId8"/>
    <sheet name="Produção MAC" sheetId="4" r:id="rId9"/>
    <sheet name="Produção FAEC" sheetId="3" r:id="rId10"/>
    <sheet name="Informações Municipais" sheetId="1" r:id="rId11"/>
    <sheet name="Consolidado" sheetId="22" r:id="rId12"/>
  </sheets>
  <definedNames>
    <definedName name="_xlnm._FilterDatabase" localSheetId="3" hidden="1">Dados!$B$1:$J$854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D25" i="3"/>
  <c r="C25" i="3"/>
  <c r="E24" i="4"/>
  <c r="D24" i="4"/>
  <c r="C24" i="4"/>
  <c r="F16" i="4"/>
  <c r="F17" i="4"/>
  <c r="F18" i="4"/>
  <c r="D19" i="4"/>
  <c r="E19" i="4"/>
  <c r="F19" i="4" l="1"/>
  <c r="F19" i="5"/>
  <c r="E20" i="7"/>
  <c r="V4" i="12" l="1"/>
  <c r="V6" i="12"/>
  <c r="E25" i="13" l="1"/>
  <c r="E42" i="6" l="1"/>
  <c r="C34" i="5"/>
  <c r="D42" i="6"/>
  <c r="C42" i="6"/>
  <c r="C24" i="7"/>
  <c r="B25" i="1"/>
  <c r="E29" i="5"/>
  <c r="E34" i="5" s="1"/>
  <c r="D29" i="5"/>
  <c r="D34" i="5" s="1"/>
  <c r="C29" i="5"/>
  <c r="E19" i="13" l="1"/>
  <c r="E18" i="13"/>
  <c r="E17" i="13"/>
  <c r="E16" i="13"/>
  <c r="E15" i="13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2" i="12"/>
  <c r="U9" i="12" l="1"/>
  <c r="F52" i="22" l="1"/>
  <c r="C25" i="1" l="1"/>
  <c r="F37" i="22" s="1"/>
  <c r="D25" i="1"/>
  <c r="F50" i="22" s="1"/>
  <c r="E25" i="1"/>
  <c r="F25" i="1"/>
  <c r="F44" i="22" s="1"/>
  <c r="G16" i="22"/>
  <c r="C16" i="22"/>
  <c r="C26" i="1" l="1"/>
  <c r="E18" i="22" s="1"/>
  <c r="C17" i="22"/>
  <c r="F31" i="22" l="1"/>
  <c r="F57" i="22" s="1"/>
  <c r="F17" i="3"/>
  <c r="F18" i="3"/>
  <c r="E20" i="3"/>
  <c r="D20" i="3"/>
  <c r="F19" i="3"/>
  <c r="D27" i="17"/>
  <c r="D26" i="17"/>
  <c r="E20" i="17"/>
  <c r="D20" i="17"/>
  <c r="F20" i="17" s="1"/>
  <c r="F19" i="17"/>
  <c r="F18" i="17"/>
  <c r="F17" i="17"/>
  <c r="F27" i="5"/>
  <c r="F26" i="5"/>
  <c r="F22" i="5"/>
  <c r="F21" i="5"/>
  <c r="F23" i="5"/>
  <c r="F24" i="5"/>
  <c r="F25" i="5"/>
  <c r="F20" i="5"/>
  <c r="F28" i="5"/>
  <c r="C36" i="6"/>
  <c r="F35" i="6"/>
  <c r="F34" i="6"/>
  <c r="F33" i="6"/>
  <c r="F32" i="6"/>
  <c r="F31" i="6"/>
  <c r="F30" i="6"/>
  <c r="F29" i="6"/>
  <c r="E36" i="6"/>
  <c r="F28" i="6"/>
  <c r="F27" i="6"/>
  <c r="D36" i="6"/>
  <c r="F26" i="6"/>
  <c r="F25" i="6"/>
  <c r="F24" i="6"/>
  <c r="F29" i="5" l="1"/>
  <c r="F43" i="22"/>
  <c r="F41" i="22"/>
  <c r="F25" i="3"/>
  <c r="F28" i="22" s="1"/>
  <c r="F20" i="3"/>
  <c r="F36" i="6"/>
  <c r="E16" i="22" l="1"/>
  <c r="C18" i="22"/>
  <c r="F49" i="22" l="1"/>
  <c r="D28" i="17"/>
  <c r="F51" i="22"/>
  <c r="F42" i="22" l="1"/>
  <c r="D22" i="22"/>
  <c r="D23" i="22"/>
  <c r="F42" i="6"/>
  <c r="G17" i="22" s="1"/>
  <c r="F34" i="5"/>
  <c r="E17" i="22" s="1"/>
  <c r="D21" i="22" l="1"/>
  <c r="F24" i="4"/>
  <c r="D20" i="22" s="1"/>
  <c r="G18" i="22"/>
  <c r="F30" i="22"/>
  <c r="G20" i="22" l="1"/>
  <c r="G23" i="22" s="1"/>
  <c r="G21" i="22" l="1"/>
  <c r="F36" i="22" s="1"/>
  <c r="G22" i="22" l="1"/>
  <c r="F29" i="22" s="1"/>
  <c r="F58" i="22" s="1"/>
  <c r="F56" i="22" l="1"/>
</calcChain>
</file>

<file path=xl/sharedStrings.xml><?xml version="1.0" encoding="utf-8"?>
<sst xmlns="http://schemas.openxmlformats.org/spreadsheetml/2006/main" count="6021" uniqueCount="1114">
  <si>
    <t>PRODUÇÃO MAC</t>
  </si>
  <si>
    <t>Período de análise (12 meses)</t>
  </si>
  <si>
    <t>abr/2020 a mar/2021</t>
  </si>
  <si>
    <t>Públicos</t>
  </si>
  <si>
    <t>Ambulatorial</t>
  </si>
  <si>
    <t>Hospitalar</t>
  </si>
  <si>
    <t>Total</t>
  </si>
  <si>
    <t>Filantrópicos</t>
  </si>
  <si>
    <t>Privados</t>
  </si>
  <si>
    <t>Valor Produção MAC para declaração</t>
  </si>
  <si>
    <t>Assunção da Gestão</t>
  </si>
  <si>
    <t>Mês de assunção da gestão</t>
  </si>
  <si>
    <t>Ano de assunção da gestão</t>
  </si>
  <si>
    <t>Nº meses faltantes para fim da gestão</t>
  </si>
  <si>
    <t>SELECIONE O MUNICÍPIO QUE PLEITEIA O COMANDO ÚNICO</t>
  </si>
  <si>
    <t>Código IBGE</t>
  </si>
  <si>
    <t>URS</t>
  </si>
  <si>
    <t>Microrregião</t>
  </si>
  <si>
    <t>Macrorregião</t>
  </si>
  <si>
    <t>População</t>
  </si>
  <si>
    <t>SELECIONE A DATA DE ASSUNÇÃO DA GESTÃO</t>
  </si>
  <si>
    <t>Número de meses faltantes para o fim do exercício no ano de assunção da gestão</t>
  </si>
  <si>
    <r>
      <t xml:space="preserve">SELECIONE A FONTE EM QUE O MUNICÍPIO PAGA AS DESPESAS COM O </t>
    </r>
    <r>
      <rPr>
        <b/>
        <u/>
        <sz val="18"/>
        <color theme="0"/>
        <rFont val="Calibri"/>
        <family val="2"/>
        <scheme val="minor"/>
      </rPr>
      <t>RECURSO FEDERAL</t>
    </r>
  </si>
  <si>
    <t>Natureza Jurídica</t>
  </si>
  <si>
    <t>Fonte</t>
  </si>
  <si>
    <t>Administração Pública</t>
  </si>
  <si>
    <t>Entidades sem fins lucrativos</t>
  </si>
  <si>
    <t>Entidades empresariais</t>
  </si>
  <si>
    <t>Código</t>
  </si>
  <si>
    <t xml:space="preserve">Município </t>
  </si>
  <si>
    <t>POPULAÇÃO ESTIMADA (IBGE/TCU 2018)</t>
  </si>
  <si>
    <t>Micro</t>
  </si>
  <si>
    <t>Macro</t>
  </si>
  <si>
    <t>Gestão</t>
  </si>
  <si>
    <t>Abadia dos Dourados</t>
  </si>
  <si>
    <t>Uberlândia</t>
  </si>
  <si>
    <t>PATROCÍNIO / MONTE CARMELO</t>
  </si>
  <si>
    <t>TRIÂNGULO DO NORTE</t>
  </si>
  <si>
    <t>Estadual</t>
  </si>
  <si>
    <t>;</t>
  </si>
  <si>
    <t>TIPOS QUANTO À RECEITA</t>
  </si>
  <si>
    <t>Abaeté</t>
  </si>
  <si>
    <t>Sete Lagoas</t>
  </si>
  <si>
    <t xml:space="preserve">SETE LAGOAS  </t>
  </si>
  <si>
    <t>CENTRO</t>
  </si>
  <si>
    <t>PÚBLICO</t>
  </si>
  <si>
    <t>FILANTRÓPICO</t>
  </si>
  <si>
    <t>PRIVADO</t>
  </si>
  <si>
    <t>RESULTADO</t>
  </si>
  <si>
    <t>Abre Campo</t>
  </si>
  <si>
    <t>Manhuaçu</t>
  </si>
  <si>
    <t xml:space="preserve">MANHUAÇU  </t>
  </si>
  <si>
    <t xml:space="preserve">LESTE DO SUL </t>
  </si>
  <si>
    <t>Tipo 1</t>
  </si>
  <si>
    <t>Acaiaca</t>
  </si>
  <si>
    <t>Ponte Nova</t>
  </si>
  <si>
    <t xml:space="preserve">PONTE NOVA  </t>
  </si>
  <si>
    <t>Açucena</t>
  </si>
  <si>
    <t>Coronel Fabriciano</t>
  </si>
  <si>
    <t xml:space="preserve">IPATINGA  </t>
  </si>
  <si>
    <t xml:space="preserve">VALE DO AÇO  </t>
  </si>
  <si>
    <t>Municipal</t>
  </si>
  <si>
    <t>Tipo 7</t>
  </si>
  <si>
    <t>Água Boa</t>
  </si>
  <si>
    <t>Governador Valadares</t>
  </si>
  <si>
    <t xml:space="preserve">SANTA MARIA DO SUAÇUÍ  </t>
  </si>
  <si>
    <t xml:space="preserve">LESTE </t>
  </si>
  <si>
    <t>Água Comprida</t>
  </si>
  <si>
    <t>Uberaba</t>
  </si>
  <si>
    <t xml:space="preserve">UBERABA  </t>
  </si>
  <si>
    <t xml:space="preserve">TRIÂNGULO DO SUL </t>
  </si>
  <si>
    <t>Aguanil</t>
  </si>
  <si>
    <t>Divinópolis</t>
  </si>
  <si>
    <t xml:space="preserve"> CAMPO BELO </t>
  </si>
  <si>
    <t xml:space="preserve">OESTE </t>
  </si>
  <si>
    <t>Classificação final do município</t>
  </si>
  <si>
    <t>Águas Formosas</t>
  </si>
  <si>
    <t>Teófilo Otoni</t>
  </si>
  <si>
    <t xml:space="preserve">ÁGUAS FORMOSAS  </t>
  </si>
  <si>
    <t xml:space="preserve">NORDESTE </t>
  </si>
  <si>
    <t>Águas Vermelhas</t>
  </si>
  <si>
    <t>Pedra Azul</t>
  </si>
  <si>
    <t xml:space="preserve">PEDRA AZUL  </t>
  </si>
  <si>
    <t>Aimorés</t>
  </si>
  <si>
    <t xml:space="preserve">RESPLENDOR  </t>
  </si>
  <si>
    <t>Aiuruoca</t>
  </si>
  <si>
    <t>Varginha</t>
  </si>
  <si>
    <t xml:space="preserve">SÃO LOURENÇO  </t>
  </si>
  <si>
    <t>SUL</t>
  </si>
  <si>
    <t>Alagoa</t>
  </si>
  <si>
    <t>Albertina</t>
  </si>
  <si>
    <t>Pouso Alegre</t>
  </si>
  <si>
    <t xml:space="preserve">POÇOS DE CALDAS  </t>
  </si>
  <si>
    <t>Além Paraíba</t>
  </si>
  <si>
    <t>Leopoldina</t>
  </si>
  <si>
    <t xml:space="preserve">ALÉM  PARAÍBA </t>
  </si>
  <si>
    <t xml:space="preserve">SUDESTE </t>
  </si>
  <si>
    <t>Alfenas</t>
  </si>
  <si>
    <t>ALFENAS / MACHADO</t>
  </si>
  <si>
    <t>Alfredo Vasconcelos</t>
  </si>
  <si>
    <t>Barbacena</t>
  </si>
  <si>
    <t xml:space="preserve">BARBACENA  </t>
  </si>
  <si>
    <t xml:space="preserve">CENTRO SUL </t>
  </si>
  <si>
    <t>Almenara</t>
  </si>
  <si>
    <t xml:space="preserve">ALMENARA/JACINTO  </t>
  </si>
  <si>
    <t>Alpercata</t>
  </si>
  <si>
    <t xml:space="preserve">GOVERNADOR VALADARES  </t>
  </si>
  <si>
    <t>Alpinópolis</t>
  </si>
  <si>
    <t>Passos</t>
  </si>
  <si>
    <t xml:space="preserve">PASSOS 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</si>
  <si>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</si>
  <si>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</si>
  <si>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</si>
  <si>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</si>
  <si>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</si>
  <si>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</si>
  <si>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</si>
  <si>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Diamantina</t>
  </si>
  <si>
    <t xml:space="preserve">   SERRO  </t>
  </si>
  <si>
    <t>JEQUITINHONHA</t>
  </si>
  <si>
    <t>Amparo do Serra</t>
  </si>
  <si>
    <t>Andradas</t>
  </si>
  <si>
    <t>Andrelândia</t>
  </si>
  <si>
    <t>Juiz de Fora</t>
  </si>
  <si>
    <t xml:space="preserve">    LIMA DUARTE  </t>
  </si>
  <si>
    <t>Angelândia</t>
  </si>
  <si>
    <t xml:space="preserve">TEÓFILO OTONI / MALACACHETA  </t>
  </si>
  <si>
    <t>Antônio Carlos</t>
  </si>
  <si>
    <t>Antônio Dias</t>
  </si>
  <si>
    <t xml:space="preserve">CORONEL FABRICIANO/TIMÓTEO  </t>
  </si>
  <si>
    <t>Antônio Prado de Minas</t>
  </si>
  <si>
    <t>Ubá</t>
  </si>
  <si>
    <t xml:space="preserve">MURIAÉ  </t>
  </si>
  <si>
    <t>Araçaí</t>
  </si>
  <si>
    <t>Aracitaba</t>
  </si>
  <si>
    <t xml:space="preserve">SANTOS DUMONT  </t>
  </si>
  <si>
    <t>Araçuaí</t>
  </si>
  <si>
    <t xml:space="preserve">ARAÇUAÍ  </t>
  </si>
  <si>
    <t>Araguari</t>
  </si>
  <si>
    <t xml:space="preserve">UBERLÂNDIA / ARAGUARI </t>
  </si>
  <si>
    <t>Arantina</t>
  </si>
  <si>
    <t>Araponga</t>
  </si>
  <si>
    <t xml:space="preserve">VIÇOSA  </t>
  </si>
  <si>
    <t>Araporã</t>
  </si>
  <si>
    <t>Arapuá</t>
  </si>
  <si>
    <t>Patos de Minas</t>
  </si>
  <si>
    <t xml:space="preserve">   SÃO GOTARDO  </t>
  </si>
  <si>
    <t xml:space="preserve">NOROESTE </t>
  </si>
  <si>
    <t>Araújos</t>
  </si>
  <si>
    <t xml:space="preserve"> DIVINÓPOLIS  </t>
  </si>
  <si>
    <t>Araxá</t>
  </si>
  <si>
    <t xml:space="preserve">ARAXÁ  </t>
  </si>
  <si>
    <t>Arceburgo</t>
  </si>
  <si>
    <t xml:space="preserve">GUAXUPÉ  </t>
  </si>
  <si>
    <t>Arcos</t>
  </si>
  <si>
    <t xml:space="preserve">   LAGOA DA PRATA/STO ANT. DO MONTE </t>
  </si>
  <si>
    <t>Areado</t>
  </si>
  <si>
    <t>Argirita</t>
  </si>
  <si>
    <t xml:space="preserve">LEOPOLDINA / CATAGUASES </t>
  </si>
  <si>
    <t>Aricanduva</t>
  </si>
  <si>
    <t xml:space="preserve">TURMALINA/MINAS NOVAS/CAPELINHA </t>
  </si>
  <si>
    <t>Arinos</t>
  </si>
  <si>
    <t>Unaí</t>
  </si>
  <si>
    <t xml:space="preserve">UNAÍ  </t>
  </si>
  <si>
    <t>Astolfo Dutra</t>
  </si>
  <si>
    <t>Ataléia</t>
  </si>
  <si>
    <t>Augusto de Lima</t>
  </si>
  <si>
    <t xml:space="preserve">CURVELO </t>
  </si>
  <si>
    <t>Baependi</t>
  </si>
  <si>
    <t>Baldim</t>
  </si>
  <si>
    <t>Bambuí</t>
  </si>
  <si>
    <t xml:space="preserve">FORMIGA  </t>
  </si>
  <si>
    <t>Bandeira</t>
  </si>
  <si>
    <t>Bandeira do Sul</t>
  </si>
  <si>
    <t>Barão de Cocais</t>
  </si>
  <si>
    <t>Itabira</t>
  </si>
  <si>
    <t xml:space="preserve">ITABIRA </t>
  </si>
  <si>
    <t>Barão de Monte Alto</t>
  </si>
  <si>
    <t>Barra Longa</t>
  </si>
  <si>
    <t>Barroso</t>
  </si>
  <si>
    <t>São João Del Rei</t>
  </si>
  <si>
    <t xml:space="preserve">SÃO JOÃO DEL REI  </t>
  </si>
  <si>
    <t>Bela Vista de Minas</t>
  </si>
  <si>
    <t xml:space="preserve">JOÃO MONLEVADE  </t>
  </si>
  <si>
    <t>Belmiro Braga</t>
  </si>
  <si>
    <t xml:space="preserve">JUIZ DE FORA  </t>
  </si>
  <si>
    <t>Belo Horizonte</t>
  </si>
  <si>
    <t>BELO HORIZONTE/NOVA LIMA/CAETÉ</t>
  </si>
  <si>
    <t>Belo Oriente</t>
  </si>
  <si>
    <t>Belo Vale</t>
  </si>
  <si>
    <t>Berilo</t>
  </si>
  <si>
    <t>Berizal</t>
  </si>
  <si>
    <t>Montes Claros</t>
  </si>
  <si>
    <t xml:space="preserve">TAIOBEIRAS </t>
  </si>
  <si>
    <t xml:space="preserve">NORTE </t>
  </si>
  <si>
    <t>Bertópolis</t>
  </si>
  <si>
    <t>Betim</t>
  </si>
  <si>
    <t>BETIM</t>
  </si>
  <si>
    <t>Bias Fortes</t>
  </si>
  <si>
    <t>Bicas</t>
  </si>
  <si>
    <t xml:space="preserve">SÃO JOÃO NEPOMUCENO / BICAS  </t>
  </si>
  <si>
    <t>Biquinhas</t>
  </si>
  <si>
    <t>Boa Esperança</t>
  </si>
  <si>
    <t xml:space="preserve">TRÊS PONTAS  </t>
  </si>
  <si>
    <t>Bocaina de Minas</t>
  </si>
  <si>
    <t>Bocaiúva</t>
  </si>
  <si>
    <t xml:space="preserve">BOCAIÚVA </t>
  </si>
  <si>
    <t>Bom Despacho</t>
  </si>
  <si>
    <t xml:space="preserve">BOM DESPACHO  </t>
  </si>
  <si>
    <t>Bom Jardim de Minas</t>
  </si>
  <si>
    <t>Bom Jesus da Penha</t>
  </si>
  <si>
    <t>Bom Jesus do Amparo</t>
  </si>
  <si>
    <t>Bom Jesus do Galho</t>
  </si>
  <si>
    <t xml:space="preserve">CARATINGA  </t>
  </si>
  <si>
    <t>Bom Repouso</t>
  </si>
  <si>
    <t xml:space="preserve">POUSO ALEGRE  </t>
  </si>
  <si>
    <t>Bom Sucesso</t>
  </si>
  <si>
    <t>Bonfim</t>
  </si>
  <si>
    <t>Bonfinópolis de Minas</t>
  </si>
  <si>
    <t>Bonito de Minas</t>
  </si>
  <si>
    <t>Januária</t>
  </si>
  <si>
    <t xml:space="preserve">JANUÁRIA  </t>
  </si>
  <si>
    <t>Borda da Mata</t>
  </si>
  <si>
    <t>Botelhos</t>
  </si>
  <si>
    <t>Botumirim</t>
  </si>
  <si>
    <t xml:space="preserve">FRANCISCO SÁ  </t>
  </si>
  <si>
    <t>Brás Pires</t>
  </si>
  <si>
    <t xml:space="preserve">UBÁ  </t>
  </si>
  <si>
    <t>Brasilândia de Minas</t>
  </si>
  <si>
    <t>JOÃO PINHEIRO</t>
  </si>
  <si>
    <t>Brasília de Minas</t>
  </si>
  <si>
    <t xml:space="preserve">BRASÍLIA DE MINAS/SÃO FRANCISCO  </t>
  </si>
  <si>
    <t>Brasópolis</t>
  </si>
  <si>
    <t xml:space="preserve">ITAJUBÁ  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</si>
  <si>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</si>
  <si>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</si>
  <si>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</si>
  <si>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</si>
  <si>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</si>
  <si>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</si>
  <si>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</si>
  <si>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Pirapora</t>
  </si>
  <si>
    <t xml:space="preserve">PIRAPORA  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</si>
  <si>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</si>
  <si>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</si>
  <si>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</si>
  <si>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</si>
  <si>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</si>
  <si>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</si>
  <si>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Ituiutaba</t>
  </si>
  <si>
    <t xml:space="preserve"> ITUIUTABA  </t>
  </si>
  <si>
    <t>Caetanópolis</t>
  </si>
  <si>
    <t>Caeté</t>
  </si>
  <si>
    <t>Caiana</t>
  </si>
  <si>
    <t xml:space="preserve">CARANGOLA  </t>
  </si>
  <si>
    <t>Cajuri</t>
  </si>
  <si>
    <t>Caldas</t>
  </si>
  <si>
    <t>Camacho</t>
  </si>
  <si>
    <t>Camanducaia</t>
  </si>
  <si>
    <t>Cambuí</t>
  </si>
  <si>
    <t>Cambuquira</t>
  </si>
  <si>
    <t xml:space="preserve">TRÊS CORAÇÕES  </t>
  </si>
  <si>
    <t>Campanário</t>
  </si>
  <si>
    <t xml:space="preserve">    ITAMBACURI  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</si>
  <si>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</si>
  <si>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</si>
  <si>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</si>
  <si>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</si>
  <si>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</si>
  <si>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</si>
  <si>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</si>
  <si>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</si>
  <si>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</si>
  <si>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</si>
  <si>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</si>
  <si>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</si>
  <si>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</si>
  <si>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</si>
  <si>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 xml:space="preserve">   PEÇANHA/SÃO JOÃO EVANGELISTA</t>
  </si>
  <si>
    <t>Caparaó</t>
  </si>
  <si>
    <t>Capela Nova</t>
  </si>
  <si>
    <t>Capelinha</t>
  </si>
  <si>
    <t>Capetinga</t>
  </si>
  <si>
    <t xml:space="preserve">CÁSSIA  </t>
  </si>
  <si>
    <t>Capim Branco</t>
  </si>
  <si>
    <t>Capinópolis</t>
  </si>
  <si>
    <t>Capitão Andrade</t>
  </si>
  <si>
    <t>Capitão Enéas</t>
  </si>
  <si>
    <t>Capitólio</t>
  </si>
  <si>
    <t xml:space="preserve"> PIUMHI  </t>
  </si>
  <si>
    <t>Caputira</t>
  </si>
  <si>
    <t>Caraí</t>
  </si>
  <si>
    <t xml:space="preserve">PADRE PARAÍSO  </t>
  </si>
  <si>
    <t>Caranaíba</t>
  </si>
  <si>
    <t xml:space="preserve">   CONSELHEIRO LAFAIETE </t>
  </si>
  <si>
    <t>Carandaí</t>
  </si>
  <si>
    <t>Carangola</t>
  </si>
  <si>
    <t>Caratinga</t>
  </si>
  <si>
    <t>Carbonita</t>
  </si>
  <si>
    <t xml:space="preserve">DIAMANTINA  </t>
  </si>
  <si>
    <t>Careaçu</t>
  </si>
  <si>
    <t>Carlos Chagas</t>
  </si>
  <si>
    <t xml:space="preserve">NANUQUE  </t>
  </si>
  <si>
    <t>Carmésia</t>
  </si>
  <si>
    <t xml:space="preserve">GUANHÃES  </t>
  </si>
  <si>
    <t>Carmo da Cachoeira</t>
  </si>
  <si>
    <t>Carmo da Mata</t>
  </si>
  <si>
    <t xml:space="preserve">   OLIVEIRA/SANTO ANTÔNIO DO AMPARO 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</si>
  <si>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</si>
  <si>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</si>
  <si>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</si>
  <si>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</si>
  <si>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</si>
  <si>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</si>
  <si>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 xml:space="preserve">FRUTAL / ITURAMA  </t>
  </si>
  <si>
    <t>Carrancas</t>
  </si>
  <si>
    <t xml:space="preserve">LAVRAS  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</si>
  <si>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</si>
  <si>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</si>
  <si>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</si>
  <si>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</si>
  <si>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</si>
  <si>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</si>
  <si>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</si>
  <si>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</si>
  <si>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</si>
  <si>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</si>
  <si>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 xml:space="preserve">JANAÚBA/MONTE AZUL  </t>
  </si>
  <si>
    <t>Caxambu</t>
  </si>
  <si>
    <t>Cedro do Abaeté</t>
  </si>
  <si>
    <t>Central de Minas</t>
  </si>
  <si>
    <t xml:space="preserve">MANTENA  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</si>
  <si>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</si>
  <si>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</si>
  <si>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</si>
  <si>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</si>
  <si>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</si>
  <si>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</si>
  <si>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</si>
  <si>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</si>
  <si>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</si>
  <si>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 xml:space="preserve">MONTES CLAROS   </t>
  </si>
  <si>
    <t>Cláudio</t>
  </si>
  <si>
    <t>Coimbra</t>
  </si>
  <si>
    <t>Coluna</t>
  </si>
  <si>
    <t>Comendador Gomes</t>
  </si>
  <si>
    <t>Comercinho</t>
  </si>
  <si>
    <t xml:space="preserve"> ITAOBIM  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</si>
  <si>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</si>
  <si>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</si>
  <si>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</si>
  <si>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</si>
  <si>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</si>
  <si>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</si>
  <si>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</si>
  <si>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 xml:space="preserve">PARÁ DE MINAS  </t>
  </si>
  <si>
    <t>Conceição do Rio Verde</t>
  </si>
  <si>
    <t>Conceição dos Ouros</t>
  </si>
  <si>
    <t>Cônego Marinho</t>
  </si>
  <si>
    <t>Confins</t>
  </si>
  <si>
    <t xml:space="preserve">VESPASIANO  </t>
  </si>
  <si>
    <t>Congonhal</t>
  </si>
  <si>
    <t>Congonhas</t>
  </si>
  <si>
    <t xml:space="preserve">   CONGONHAS  </t>
  </si>
  <si>
    <t>Congonhas do Norte</t>
  </si>
  <si>
    <t>Conquista</t>
  </si>
  <si>
    <t>Conselheiro Lafaiete</t>
  </si>
  <si>
    <t>Conselheiro Pena</t>
  </si>
  <si>
    <t>Consolação</t>
  </si>
  <si>
    <t>Contagem</t>
  </si>
  <si>
    <t xml:space="preserve">CONTAGEM  </t>
  </si>
  <si>
    <t>Coqueiral</t>
  </si>
  <si>
    <t>Coração de Jesus</t>
  </si>
  <si>
    <t xml:space="preserve">CORAÇÃO DE JESUS </t>
  </si>
  <si>
    <t>Cordisburgo</t>
  </si>
  <si>
    <t>Cordislândia</t>
  </si>
  <si>
    <t xml:space="preserve">VARGINHA 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</si>
  <si>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</si>
  <si>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</si>
  <si>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</si>
  <si>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</si>
  <si>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</si>
  <si>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</si>
  <si>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</si>
  <si>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</si>
  <si>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</si>
  <si>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</si>
  <si>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</si>
  <si>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</si>
  <si>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</si>
  <si>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</si>
  <si>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</si>
  <si>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</si>
  <si>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</si>
  <si>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</si>
  <si>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 xml:space="preserve">PATOS DE MINAS  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</si>
  <si>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</si>
  <si>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</si>
  <si>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</si>
  <si>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</si>
  <si>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</si>
  <si>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</si>
  <si>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</si>
  <si>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</si>
  <si>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</si>
  <si>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</si>
  <si>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</si>
  <si>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</si>
  <si>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</si>
  <si>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</si>
  <si>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</si>
  <si>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</si>
  <si>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</si>
  <si>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</si>
  <si>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</si>
  <si>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</si>
  <si>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</si>
  <si>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</si>
  <si>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</si>
  <si>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</si>
  <si>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</si>
  <si>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</si>
  <si>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</si>
  <si>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</si>
  <si>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</si>
  <si>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</si>
  <si>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</si>
  <si>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</si>
  <si>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</si>
  <si>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</si>
  <si>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</si>
  <si>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</si>
  <si>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</si>
  <si>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</si>
  <si>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</si>
  <si>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</si>
  <si>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</si>
  <si>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</si>
  <si>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</si>
  <si>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</si>
  <si>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</si>
  <si>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</si>
  <si>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</si>
  <si>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</si>
  <si>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</si>
  <si>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</si>
  <si>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</si>
  <si>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</si>
  <si>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</si>
  <si>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</si>
  <si>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</si>
  <si>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</si>
  <si>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</si>
  <si>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</si>
  <si>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</si>
  <si>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</si>
  <si>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</si>
  <si>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</si>
  <si>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</si>
  <si>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</si>
  <si>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</si>
  <si>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</si>
  <si>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</si>
  <si>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</si>
  <si>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</si>
  <si>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</si>
  <si>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</si>
  <si>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</si>
  <si>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</si>
  <si>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 xml:space="preserve">SALINAS  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</si>
  <si>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</si>
  <si>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</si>
  <si>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</si>
  <si>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</si>
  <si>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</si>
  <si>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</si>
  <si>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</si>
  <si>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</si>
  <si>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</si>
  <si>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</si>
  <si>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</si>
  <si>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</si>
  <si>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</si>
  <si>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</si>
  <si>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</si>
  <si>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</si>
  <si>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</si>
  <si>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</si>
  <si>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</si>
  <si>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</si>
  <si>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</si>
  <si>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</si>
  <si>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</si>
  <si>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</si>
  <si>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</si>
  <si>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</si>
  <si>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</si>
  <si>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</si>
  <si>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</si>
  <si>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</si>
  <si>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</si>
  <si>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</si>
  <si>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</si>
  <si>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</si>
  <si>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</si>
  <si>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</si>
  <si>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</si>
  <si>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</si>
  <si>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</si>
  <si>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</si>
  <si>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</si>
  <si>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</si>
  <si>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</si>
  <si>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</si>
  <si>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</si>
  <si>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</si>
  <si>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</si>
  <si>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</si>
  <si>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</si>
  <si>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</si>
  <si>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</si>
  <si>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</si>
  <si>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</si>
  <si>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</si>
  <si>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</si>
  <si>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 de Mantena</t>
  </si>
  <si>
    <t>Itabirito</t>
  </si>
  <si>
    <t xml:space="preserve">OURO PRETO  </t>
  </si>
  <si>
    <t>Itacambira</t>
  </si>
  <si>
    <t>Itacarambi</t>
  </si>
  <si>
    <t>Itaguara</t>
  </si>
  <si>
    <t xml:space="preserve">ITAÚNA  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</si>
  <si>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</si>
  <si>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</si>
  <si>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</si>
  <si>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</si>
  <si>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</si>
  <si>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</si>
  <si>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</si>
  <si>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 xml:space="preserve">SÃO SEBASTIÃO DO PARAÍSO  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</si>
  <si>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</si>
  <si>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</si>
  <si>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</si>
  <si>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</si>
  <si>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</si>
  <si>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</si>
  <si>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</si>
  <si>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</si>
  <si>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</si>
  <si>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</si>
  <si>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</si>
  <si>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</si>
  <si>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</si>
  <si>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</si>
  <si>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</si>
  <si>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</si>
  <si>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</si>
  <si>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</si>
  <si>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</si>
  <si>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</si>
  <si>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</si>
  <si>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</si>
  <si>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</si>
  <si>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</si>
  <si>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</si>
  <si>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</si>
  <si>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</si>
  <si>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</si>
  <si>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</si>
  <si>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</si>
  <si>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</si>
  <si>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</si>
  <si>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</si>
  <si>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</si>
  <si>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</si>
  <si>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</si>
  <si>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</si>
  <si>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</si>
  <si>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</si>
  <si>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</si>
  <si>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</si>
  <si>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</si>
  <si>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</si>
  <si>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</si>
  <si>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</si>
  <si>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</si>
  <si>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 xml:space="preserve">MANGA  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</si>
  <si>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</si>
  <si>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</si>
  <si>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</si>
  <si>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</si>
  <si>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</si>
  <si>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</si>
  <si>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</si>
  <si>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</si>
  <si>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</si>
  <si>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</si>
  <si>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</si>
  <si>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</si>
  <si>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</si>
  <si>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</si>
  <si>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</si>
  <si>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</si>
  <si>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</si>
  <si>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</si>
  <si>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</si>
  <si>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</si>
  <si>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</si>
  <si>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</si>
  <si>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</si>
  <si>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</si>
  <si>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</si>
  <si>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</si>
  <si>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</si>
  <si>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</si>
  <si>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</si>
  <si>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</si>
  <si>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</si>
  <si>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</si>
  <si>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</si>
  <si>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</si>
  <si>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</si>
  <si>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</si>
  <si>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</si>
  <si>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</si>
  <si>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</si>
  <si>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</si>
  <si>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</si>
  <si>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</si>
  <si>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</si>
  <si>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</si>
  <si>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</si>
  <si>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</si>
  <si>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</si>
  <si>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</si>
  <si>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</si>
  <si>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</si>
  <si>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</si>
  <si>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</si>
  <si>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</si>
  <si>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</si>
  <si>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</si>
  <si>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</si>
  <si>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</si>
  <si>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</si>
  <si>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</si>
  <si>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</si>
  <si>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</si>
  <si>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</si>
  <si>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</si>
  <si>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</si>
  <si>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</si>
  <si>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</si>
  <si>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</si>
  <si>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</si>
  <si>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</si>
  <si>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</si>
  <si>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</si>
  <si>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</si>
  <si>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</si>
  <si>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</si>
  <si>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</si>
  <si>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</si>
  <si>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</si>
  <si>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</si>
  <si>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</si>
  <si>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</si>
  <si>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</si>
  <si>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</si>
  <si>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</si>
  <si>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</si>
  <si>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</si>
  <si>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</si>
  <si>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</si>
  <si>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</si>
  <si>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</si>
  <si>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</si>
  <si>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</si>
  <si>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</si>
  <si>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</si>
  <si>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</si>
  <si>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</si>
  <si>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</si>
  <si>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</si>
  <si>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</si>
  <si>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</si>
  <si>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</si>
  <si>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</si>
  <si>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</si>
  <si>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</si>
  <si>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</si>
  <si>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</si>
  <si>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</si>
  <si>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</si>
  <si>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</si>
  <si>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</si>
  <si>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</si>
  <si>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</si>
  <si>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</si>
  <si>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</si>
  <si>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</si>
  <si>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</si>
  <si>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</si>
  <si>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</si>
  <si>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</si>
  <si>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</si>
  <si>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</si>
  <si>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</si>
  <si>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</si>
  <si>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</si>
  <si>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</si>
  <si>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</si>
  <si>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</si>
  <si>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</si>
  <si>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</si>
  <si>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</si>
  <si>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</si>
  <si>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</si>
  <si>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</si>
  <si>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</si>
  <si>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</si>
  <si>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 xml:space="preserve">    LIMA DUARTE 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</si>
  <si>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</si>
  <si>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</si>
  <si>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</si>
  <si>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</si>
  <si>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</si>
  <si>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</si>
  <si>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</si>
  <si>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</si>
  <si>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</si>
  <si>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</si>
  <si>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</si>
  <si>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</si>
  <si>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</si>
  <si>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</si>
  <si>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</si>
  <si>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</si>
  <si>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</si>
  <si>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</si>
  <si>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</si>
  <si>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</si>
  <si>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</si>
  <si>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</si>
  <si>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</si>
  <si>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</si>
  <si>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</si>
  <si>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</si>
  <si>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</si>
  <si>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</si>
  <si>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</si>
  <si>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 xml:space="preserve">PIUMHI 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</si>
  <si>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</si>
  <si>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</si>
  <si>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</si>
  <si>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</si>
  <si>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</si>
  <si>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</si>
  <si>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</si>
  <si>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</si>
  <si>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</si>
  <si>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</si>
  <si>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</si>
  <si>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</si>
  <si>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</si>
  <si>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</si>
  <si>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</si>
  <si>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</si>
  <si>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</si>
  <si>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</si>
  <si>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</si>
  <si>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</si>
  <si>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</si>
  <si>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</si>
  <si>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</si>
  <si>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</si>
  <si>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</si>
  <si>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</si>
  <si>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</si>
  <si>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</si>
  <si>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</si>
  <si>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</si>
  <si>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</si>
  <si>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</si>
  <si>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</si>
  <si>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</si>
  <si>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</si>
  <si>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</si>
  <si>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</si>
  <si>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</si>
  <si>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</si>
  <si>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</si>
  <si>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</si>
  <si>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</si>
  <si>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</si>
  <si>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</si>
  <si>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</si>
  <si>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</si>
  <si>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</si>
  <si>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</si>
  <si>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</si>
  <si>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</si>
  <si>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</si>
  <si>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</si>
  <si>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</si>
  <si>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</si>
  <si>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</si>
  <si>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</si>
  <si>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</si>
  <si>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</si>
  <si>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</si>
  <si>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</si>
  <si>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</si>
  <si>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</si>
  <si>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</si>
  <si>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</si>
  <si>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</si>
  <si>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</si>
  <si>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</si>
  <si>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</si>
  <si>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</si>
  <si>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</si>
  <si>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</si>
  <si>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</si>
  <si>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</si>
  <si>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</si>
  <si>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</si>
  <si>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</si>
  <si>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</si>
  <si>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</si>
  <si>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</si>
  <si>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</si>
  <si>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</si>
  <si>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</si>
  <si>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</si>
  <si>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</si>
  <si>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</si>
  <si>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</si>
  <si>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</si>
  <si>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</si>
  <si>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</si>
  <si>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</si>
  <si>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</si>
  <si>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</si>
  <si>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</si>
  <si>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</si>
  <si>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</si>
  <si>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</si>
  <si>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</si>
  <si>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</si>
  <si>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</si>
  <si>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</si>
  <si>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</si>
  <si>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</si>
  <si>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</si>
  <si>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</si>
  <si>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</si>
  <si>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</si>
  <si>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</si>
  <si>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</si>
  <si>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</si>
  <si>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</si>
  <si>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</si>
  <si>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</si>
  <si>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</si>
  <si>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</si>
  <si>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</si>
  <si>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</si>
  <si>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</si>
  <si>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</si>
  <si>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</si>
  <si>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</si>
  <si>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</si>
  <si>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</si>
  <si>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</si>
  <si>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</si>
  <si>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</si>
  <si>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</si>
  <si>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</si>
  <si>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</si>
  <si>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</si>
  <si>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</si>
  <si>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</si>
  <si>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</si>
  <si>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</si>
  <si>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</si>
  <si>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</si>
  <si>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</si>
  <si>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</si>
  <si>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</si>
  <si>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</si>
  <si>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</si>
  <si>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</si>
  <si>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</si>
  <si>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</si>
  <si>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</si>
  <si>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</si>
  <si>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</si>
  <si>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</si>
  <si>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</si>
  <si>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</si>
  <si>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</si>
  <si>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</si>
  <si>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</si>
  <si>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</si>
  <si>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</si>
  <si>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</si>
  <si>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</si>
  <si>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</si>
  <si>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</si>
  <si>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</si>
  <si>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</si>
  <si>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</si>
  <si>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</si>
  <si>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</si>
  <si>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</si>
  <si>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</si>
  <si>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</si>
  <si>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</si>
  <si>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</si>
  <si>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</si>
  <si>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</si>
  <si>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</si>
  <si>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</si>
  <si>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</si>
  <si>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</si>
  <si>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</si>
  <si>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</si>
  <si>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</si>
  <si>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</si>
  <si>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</si>
  <si>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</si>
  <si>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</si>
  <si>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</si>
  <si>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</si>
  <si>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</si>
  <si>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</si>
  <si>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</si>
  <si>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</si>
  <si>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</si>
  <si>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</si>
  <si>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</si>
  <si>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</si>
  <si>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</si>
  <si>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</si>
  <si>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</si>
  <si>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</si>
  <si>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</si>
  <si>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</si>
  <si>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</si>
  <si>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</si>
  <si>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</si>
  <si>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</si>
  <si>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</si>
  <si>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</si>
  <si>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</si>
  <si>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</si>
  <si>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</si>
  <si>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</si>
  <si>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</si>
  <si>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</si>
  <si>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</si>
  <si>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</si>
  <si>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</si>
  <si>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</si>
  <si>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</si>
  <si>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</si>
  <si>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</si>
  <si>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</si>
  <si>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</si>
  <si>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</si>
  <si>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</si>
  <si>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</si>
  <si>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</si>
  <si>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</si>
  <si>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</si>
  <si>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</si>
  <si>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</si>
  <si>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</si>
  <si>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</si>
  <si>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</si>
  <si>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</si>
  <si>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</si>
  <si>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</si>
  <si>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</si>
  <si>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</si>
  <si>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</si>
  <si>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</si>
  <si>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</si>
  <si>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</si>
  <si>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</si>
  <si>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</si>
  <si>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</si>
  <si>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</si>
  <si>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</si>
  <si>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</si>
  <si>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</si>
  <si>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</si>
  <si>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</si>
  <si>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</si>
  <si>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</si>
  <si>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</si>
  <si>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</si>
  <si>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</si>
  <si>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Escolha municipios - nomes</t>
  </si>
  <si>
    <t>CADASTRO NACIONAL DE ESTABELECIMENTOS DE SAÚDE (CNES)</t>
  </si>
  <si>
    <t>DATA  DA CONSULTA AO CNES :</t>
  </si>
  <si>
    <t>UF</t>
  </si>
  <si>
    <t>Município</t>
  </si>
  <si>
    <t>CNES</t>
  </si>
  <si>
    <t>Nome Fantasia</t>
  </si>
  <si>
    <t>Natureza Jurídica (Grupo)</t>
  </si>
  <si>
    <t>Atende SUS</t>
  </si>
  <si>
    <t>CNPJ</t>
  </si>
  <si>
    <r>
      <t xml:space="preserve">RECURSO FEDERAL (PPI/MG) 
(FONTE 1.600 </t>
    </r>
    <r>
      <rPr>
        <b/>
        <u/>
        <sz val="18"/>
        <color theme="0"/>
        <rFont val="Calibri"/>
        <family val="2"/>
        <scheme val="minor"/>
      </rPr>
      <t>OU</t>
    </r>
    <r>
      <rPr>
        <b/>
        <sz val="18"/>
        <color theme="0"/>
        <rFont val="Calibri"/>
        <family val="2"/>
        <scheme val="minor"/>
      </rPr>
      <t xml:space="preserve"> 1.659)</t>
    </r>
  </si>
  <si>
    <t>Competência de consulta à PPI/MG</t>
  </si>
  <si>
    <t>Valor anual PPI/MG sob gestão estadual</t>
  </si>
  <si>
    <t>Valor anual PPI/MG sob gestão municipal</t>
  </si>
  <si>
    <t>Valor relativo ao Encontro de Contas/Ressarcimentos</t>
  </si>
  <si>
    <t>Valor relativo ao SAMU Regional</t>
  </si>
  <si>
    <t>Valor relativo ao Termo de Cessão de Crédito</t>
  </si>
  <si>
    <t>Valor final PPI/MG</t>
  </si>
  <si>
    <r>
      <t xml:space="preserve">INCENTIVOS FEDERAIS SOB GESTÃO DO ESTADO E MUNICÍPIO
(FONTES 1.600 </t>
    </r>
    <r>
      <rPr>
        <b/>
        <u/>
        <sz val="20"/>
        <color theme="0"/>
        <rFont val="Calibri"/>
        <family val="2"/>
        <scheme val="minor"/>
      </rPr>
      <t>OU</t>
    </r>
    <r>
      <rPr>
        <b/>
        <sz val="20"/>
        <color theme="0"/>
        <rFont val="Calibri"/>
        <family val="2"/>
        <scheme val="minor"/>
      </rPr>
      <t xml:space="preserve"> 1.659)</t>
    </r>
  </si>
  <si>
    <t>Competência de consulta da PPI/MG</t>
  </si>
  <si>
    <t>Incentivos Federais sob gestão estadual</t>
  </si>
  <si>
    <t>Valor anual</t>
  </si>
  <si>
    <t>Administração pública</t>
  </si>
  <si>
    <t>Entidade sem fins lucrativos</t>
  </si>
  <si>
    <t>90509 - Saúde do Trabalhador</t>
  </si>
  <si>
    <t>90525 - Deliberação CIB-SUS - Cuidado ao Idoso das Casas de Saúde da FHEMIG</t>
  </si>
  <si>
    <t>90526 - Incentivo de cardiopediatria (Grupo A ou B)</t>
  </si>
  <si>
    <t>90530 - RAPS - Rede de Atenção Psicossocial</t>
  </si>
  <si>
    <t>90540 - Urgência e Emergência (informar valor excluindo o montante referente ao SAMU Regional)</t>
  </si>
  <si>
    <t>90550 - Cegonha</t>
  </si>
  <si>
    <t>90560 - Saúde Bucal</t>
  </si>
  <si>
    <t>90570 - Reabilitação</t>
  </si>
  <si>
    <t>90580 - Incentivos Hospitalares</t>
  </si>
  <si>
    <t>Valor do incentivo federal para declaração</t>
  </si>
  <si>
    <t>VALOR DO INCENTIVO FEDERAL</t>
  </si>
  <si>
    <t>Público</t>
  </si>
  <si>
    <t>Programas</t>
  </si>
  <si>
    <t>Apoio e Fortalecimento da RAPS</t>
  </si>
  <si>
    <t>CAGEP</t>
  </si>
  <si>
    <t>Centro Estadual de Atenção Especializada - CEAE</t>
  </si>
  <si>
    <t>Programa de Intervenção Precoce Avançado – PIPA</t>
  </si>
  <si>
    <t>Ressarcimento de antifúngicos</t>
  </si>
  <si>
    <t>Triagem Auditiva Neonatal e Saúde Auditiva na Infância – PETAN</t>
  </si>
  <si>
    <t>UPA</t>
  </si>
  <si>
    <t>Valora Minas - Módulo Eletivas (Opera Mais)</t>
  </si>
  <si>
    <t>Valora Minas - Módulo Hospitais Plataforma</t>
  </si>
  <si>
    <t>Valora Minas - Módulo Valor em Saúde</t>
  </si>
  <si>
    <t>Início</t>
  </si>
  <si>
    <t>Fim</t>
  </si>
  <si>
    <r>
      <t xml:space="preserve">VALOR PRODUÇÃO MAC
FONTE 1.600 </t>
    </r>
    <r>
      <rPr>
        <b/>
        <u/>
        <sz val="18"/>
        <color theme="0"/>
        <rFont val="Calibri"/>
        <family val="2"/>
        <scheme val="minor"/>
      </rPr>
      <t>OU</t>
    </r>
    <r>
      <rPr>
        <b/>
        <sz val="18"/>
        <color theme="0"/>
        <rFont val="Calibri"/>
        <family val="2"/>
        <scheme val="minor"/>
      </rPr>
      <t xml:space="preserve"> 1.659</t>
    </r>
  </si>
  <si>
    <t>PRODUÇÃO FAEC - DATASUS</t>
  </si>
  <si>
    <t>VALOR PRODUÇÃO FAEC
FONTE 1.600 OU 1.659</t>
  </si>
  <si>
    <t>RECURSO FONTE MUNICIPAL  (FONTE 1.500 - Marcador -CO 1002)</t>
  </si>
  <si>
    <t>Recurso Municipal - Valor anual</t>
  </si>
  <si>
    <t>Produção/serviço</t>
  </si>
  <si>
    <t>Incentivo/subvenção</t>
  </si>
  <si>
    <t xml:space="preserve">VALOR FONTE MUNICIPAL </t>
  </si>
  <si>
    <t>CONSOLIDAÇÃO DE INFORMAÇÕES</t>
  </si>
  <si>
    <t>Receitas</t>
  </si>
  <si>
    <t>PPI/MG</t>
  </si>
  <si>
    <t>Receita fonte federal</t>
  </si>
  <si>
    <t>Valor PPI total</t>
  </si>
  <si>
    <t>Receita fonte estadual</t>
  </si>
  <si>
    <t>Valor PPI incentivos</t>
  </si>
  <si>
    <t>Receita fonte municipal</t>
  </si>
  <si>
    <t>Valor PPI sem incentivos</t>
  </si>
  <si>
    <t>Produção MAC</t>
  </si>
  <si>
    <t>Valor Produção MAC</t>
  </si>
  <si>
    <t>Percentual da produção a ser considerado</t>
  </si>
  <si>
    <t>Produção MAC - Entidades sem fins lucrativos</t>
  </si>
  <si>
    <t>Produção MAC - Entidades empresariais</t>
  </si>
  <si>
    <t>Produção MAC - Administração pública</t>
  </si>
  <si>
    <t>QUADRO 1 – Receitas: Quanto às Contas Orçamentárias da receita para contabilização quando do ingresso dos recursos estimados</t>
  </si>
  <si>
    <t>Conta</t>
  </si>
  <si>
    <t>Descrição da Conta</t>
  </si>
  <si>
    <t>Fonte de Recurso vinculada à Despesa</t>
  </si>
  <si>
    <t>Valor Estimado</t>
  </si>
  <si>
    <t>1.7.1.3.50.0.0</t>
  </si>
  <si>
    <t>Transferências Fundo a Fundo de Recursos de Recursos do SUS provenientes do Governo Federal - Bloco de Manutenção das Ações e Serviços Públicos de Saúde</t>
  </si>
  <si>
    <t>1.6.3.1.00.0.0</t>
  </si>
  <si>
    <t>Outros Recursos Vinculados à Saúde</t>
  </si>
  <si>
    <t>1.7.2.3.50.1.1</t>
  </si>
  <si>
    <t>Transferências Fundo a Fundo de Recursos do SUS provenientes do Governo Estadual</t>
  </si>
  <si>
    <t>Recursos não Vinculados de Impostos 
(Transferência de recursos próprios)</t>
  </si>
  <si>
    <t>1.500 
Marcador - CO 1002</t>
  </si>
  <si>
    <t>Sendo 1.600 = Fonte Federal; 1.659= Fonte de Serviços de Saúde/receita de Produção; 1.621 = Fonte Estadual e 1.500 Marcador - CO 1002= Fonte Municipal</t>
  </si>
  <si>
    <t>QUADRO 2 – Despesas: Fonte de recursos para pagamento da produção às entidades sem fins lucrativos</t>
  </si>
  <si>
    <t>Unidade Executora</t>
  </si>
  <si>
    <t>Programa de Trabalho</t>
  </si>
  <si>
    <t>Elemento de Despesa</t>
  </si>
  <si>
    <t>Fonte de Recurso</t>
  </si>
  <si>
    <t>XX.XX.XX</t>
  </si>
  <si>
    <t>10.302.XXXX.X.XXX</t>
  </si>
  <si>
    <t>33.50.39-36</t>
  </si>
  <si>
    <t>QUADRO 3 – Despesas: Fonte de recursos para pagamentos de incentivos/auxílios aos prestadores da administração pública e entidades empresariais</t>
  </si>
  <si>
    <t>33.90.39 -36</t>
  </si>
  <si>
    <t>33.90.39 -36*</t>
  </si>
  <si>
    <t>*O elemento de despesa sugerido não é o único, pois se trata de receita de serviços, pode ser alocado no orçamento em qualquer elemento de despesa para manutenção da atividade a que se destina a ação.</t>
  </si>
  <si>
    <t>QUADRO 4 – Despesas: Fonte de recursos para pagamentos de incentivos/auxílios às entidades sem fins lucrativos (ex: APAE, Hospitais Filantrópicos)</t>
  </si>
  <si>
    <t>33.50.41</t>
  </si>
  <si>
    <t>1.12</t>
  </si>
  <si>
    <t>QUADRO 5 – Despesas: Fonte de recurso para pagamento da produção aos prestadores da administração pública e entidades empresariais</t>
  </si>
  <si>
    <t>33.90.39-36</t>
  </si>
  <si>
    <t>33.90.39-36*</t>
  </si>
  <si>
    <t>Valor Teto MAC (PPI/MG)</t>
  </si>
  <si>
    <t>VALOR DO INCENTIVO ESTADUAL</t>
  </si>
  <si>
    <r>
      <t xml:space="preserve">O presente instrumento subsidiar o conhecimento da Disponibilidade e Adequação Orçamentária e Financeira referente ao Teto MAC.
Para a correta operacionalização deste instrumento, recomenda-se a leitura do instrutivo: </t>
    </r>
    <r>
      <rPr>
        <b/>
        <sz val="14"/>
        <color theme="1"/>
        <rFont val="Calibri"/>
        <family val="2"/>
        <scheme val="minor"/>
      </rPr>
      <t>"RECURSOS MAC: DISPONIBILIDADE E ADEQUAÇÃO ORÇAMENTÁRIA
 E FINANCEIRA"</t>
    </r>
    <r>
      <rPr>
        <sz val="14"/>
        <color theme="1"/>
        <rFont val="Calibri"/>
        <family val="2"/>
        <scheme val="minor"/>
      </rPr>
      <t xml:space="preserve"> 
(disponível em https://www.saude.mg.gov.br/gestor/descentralizacao-da-gestao-de-prestadores)  que explica o passo-a-passo do processo de preenchimento. 
É importante que as informações constantes nesta planilha estejam em acordo com o orçamento municipal.
</t>
    </r>
    <r>
      <rPr>
        <sz val="11"/>
        <color theme="1"/>
        <rFont val="Calibri"/>
        <family val="2"/>
        <scheme val="minor"/>
      </rPr>
      <t>(versão - Março 2024)</t>
    </r>
  </si>
  <si>
    <t>RECURSOS ESTADUAIS (FONTE 1.621)</t>
  </si>
  <si>
    <t>Competência de consulta dos Recursos Estaduais</t>
  </si>
  <si>
    <t>PRODUÇÃO MAC - DATASUS 
(FONTE 1.59 OU 1.12)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</si>
</sst>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[$-416]mmm\-yy;@"/>
    <numFmt numFmtId="166" formatCode="_-[$R$-416]\ * #,##0.00_-;\-[$R$-416]\ * #,##0.00_-;_-[$R$-416]\ 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u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rgb="FF706F6F"/>
      <name val="Roboto Medium"/>
    </font>
    <font>
      <sz val="9"/>
      <color rgb="FF1D1D1B"/>
      <name val="Roboto Bold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A56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EDE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6">
    <border>
      <left/>
      <right/>
      <top/>
      <bottom/>
      <diagonal/>
    </border>
    <border>
      <left/>
      <right/>
      <top/>
      <bottom style="thin">
        <color rgb="FFC2EDEC"/>
      </bottom>
      <diagonal/>
    </border>
    <border>
      <left/>
      <right style="thin">
        <color rgb="FFC2EDEC"/>
      </right>
      <top style="thin">
        <color rgb="FFC2EDEC"/>
      </top>
      <bottom style="thin">
        <color rgb="FFC2EDEC"/>
      </bottom>
      <diagonal/>
    </border>
    <border>
      <left/>
      <right style="thin">
        <color rgb="FFC2EDEC"/>
      </right>
      <top/>
      <bottom style="thin">
        <color rgb="FFC2EDEC"/>
      </bottom>
      <diagonal/>
    </border>
    <border>
      <left/>
      <right style="thin">
        <color rgb="FFC2EDEC"/>
      </right>
      <top style="thin">
        <color rgb="FFC2EDEC"/>
      </top>
      <bottom/>
      <diagonal/>
    </border>
    <border>
      <left style="thin">
        <color rgb="FFC2EDEC"/>
      </left>
      <right style="thin">
        <color rgb="FFC2EDEC"/>
      </right>
      <top style="thin">
        <color rgb="FFC2EDEC"/>
      </top>
      <bottom style="thin">
        <color rgb="FFC2EDEC"/>
      </bottom>
      <diagonal/>
    </border>
    <border>
      <left/>
      <right/>
      <top/>
      <bottom style="thin">
        <color rgb="FF1A5656"/>
      </bottom>
      <diagonal/>
    </border>
    <border>
      <left/>
      <right/>
      <top style="thin">
        <color rgb="FFC2EDEC"/>
      </top>
      <bottom style="thin">
        <color rgb="FF1A5656"/>
      </bottom>
      <diagonal/>
    </border>
    <border>
      <left style="thin">
        <color rgb="FF1A5656"/>
      </left>
      <right/>
      <top style="thin">
        <color rgb="FFC2EDEC"/>
      </top>
      <bottom style="thin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1A5656"/>
      </top>
      <bottom/>
      <diagonal/>
    </border>
    <border>
      <left style="medium">
        <color rgb="FF1A5656"/>
      </left>
      <right/>
      <top style="medium">
        <color rgb="FF1A5656"/>
      </top>
      <bottom style="thin">
        <color rgb="FFC2EDEC"/>
      </bottom>
      <diagonal/>
    </border>
    <border>
      <left style="medium">
        <color rgb="FF1A5656"/>
      </left>
      <right/>
      <top style="thin">
        <color rgb="FFC2EDEC"/>
      </top>
      <bottom style="thin">
        <color rgb="FFC2EDEC"/>
      </bottom>
      <diagonal/>
    </border>
    <border>
      <left style="medium">
        <color rgb="FF1A5656"/>
      </left>
      <right/>
      <top style="thin">
        <color rgb="FFC2EDEC"/>
      </top>
      <bottom style="medium">
        <color rgb="FF1A5656"/>
      </bottom>
      <diagonal/>
    </border>
    <border>
      <left style="medium">
        <color rgb="FF1A5656"/>
      </left>
      <right/>
      <top style="medium">
        <color rgb="FF1A5656"/>
      </top>
      <bottom style="thin">
        <color rgb="FF2F9090"/>
      </bottom>
      <diagonal/>
    </border>
    <border>
      <left style="medium">
        <color rgb="FF1A5656"/>
      </left>
      <right/>
      <top/>
      <bottom style="thin">
        <color rgb="FFC2EDEC"/>
      </bottom>
      <diagonal/>
    </border>
    <border>
      <left style="thin">
        <color rgb="FFC2EDEC"/>
      </left>
      <right style="medium">
        <color rgb="FF1A5656"/>
      </right>
      <top style="thin">
        <color rgb="FF2F9090"/>
      </top>
      <bottom style="thin">
        <color rgb="FF2F9090"/>
      </bottom>
      <diagonal/>
    </border>
    <border>
      <left style="medium">
        <color rgb="FF1A5656"/>
      </left>
      <right/>
      <top/>
      <bottom/>
      <diagonal/>
    </border>
    <border>
      <left style="medium">
        <color rgb="FF1A5656"/>
      </left>
      <right/>
      <top style="thin">
        <color rgb="FFC2EDEC"/>
      </top>
      <bottom/>
      <diagonal/>
    </border>
    <border>
      <left style="medium">
        <color rgb="FF1A5656"/>
      </left>
      <right/>
      <top style="medium">
        <color rgb="FF1A5656"/>
      </top>
      <bottom/>
      <diagonal/>
    </border>
    <border>
      <left/>
      <right/>
      <top style="medium">
        <color rgb="FF1A5656"/>
      </top>
      <bottom/>
      <diagonal/>
    </border>
    <border>
      <left/>
      <right style="medium">
        <color rgb="FF1A5656"/>
      </right>
      <top style="medium">
        <color rgb="FF1A5656"/>
      </top>
      <bottom/>
      <diagonal/>
    </border>
    <border>
      <left/>
      <right style="medium">
        <color rgb="FF1A5656"/>
      </right>
      <top/>
      <bottom/>
      <diagonal/>
    </border>
    <border>
      <left style="medium">
        <color rgb="FF1A5656"/>
      </left>
      <right/>
      <top/>
      <bottom style="medium">
        <color rgb="FF1A5656"/>
      </bottom>
      <diagonal/>
    </border>
    <border>
      <left/>
      <right/>
      <top/>
      <bottom style="medium">
        <color rgb="FF1A5656"/>
      </bottom>
      <diagonal/>
    </border>
    <border>
      <left/>
      <right style="medium">
        <color rgb="FF1A5656"/>
      </right>
      <top/>
      <bottom style="medium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1A5656"/>
      </top>
      <bottom style="thin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C2EDEC"/>
      </top>
      <bottom style="thin">
        <color rgb="FFC2EDEC"/>
      </bottom>
      <diagonal/>
    </border>
    <border>
      <left style="thin">
        <color rgb="FF1A5656"/>
      </left>
      <right style="thin">
        <color rgb="FF1A5656"/>
      </right>
      <top/>
      <bottom style="thin">
        <color rgb="FFC2EDEC"/>
      </bottom>
      <diagonal/>
    </border>
    <border>
      <left style="thin">
        <color rgb="FFC2EDEC"/>
      </left>
      <right style="thin">
        <color rgb="FF1A5656"/>
      </right>
      <top style="thin">
        <color rgb="FFC2EDEC"/>
      </top>
      <bottom style="thin">
        <color rgb="FF1A5656"/>
      </bottom>
      <diagonal/>
    </border>
    <border>
      <left style="thin">
        <color rgb="FF1A5656"/>
      </left>
      <right/>
      <top/>
      <bottom style="thin">
        <color rgb="FF1A5656"/>
      </bottom>
      <diagonal/>
    </border>
    <border>
      <left style="thin">
        <color rgb="FFC2EDEC"/>
      </left>
      <right style="thin">
        <color rgb="FFC2EDEC"/>
      </right>
      <top style="thin">
        <color rgb="FFC2EDEC"/>
      </top>
      <bottom style="thin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C2EDEC"/>
      </top>
      <bottom/>
      <diagonal/>
    </border>
    <border>
      <left style="thin">
        <color rgb="FFC2EDEC"/>
      </left>
      <right style="thin">
        <color rgb="FF1A5656"/>
      </right>
      <top style="thin">
        <color rgb="FF1A5656"/>
      </top>
      <bottom style="thin">
        <color rgb="FF1A5656"/>
      </bottom>
      <diagonal/>
    </border>
    <border>
      <left/>
      <right style="thin">
        <color rgb="FF1A5656"/>
      </right>
      <top style="thin">
        <color rgb="FFC2EDEC"/>
      </top>
      <bottom style="thin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D0EDEC"/>
      </top>
      <bottom style="thin">
        <color rgb="FFD0EDEC"/>
      </bottom>
      <diagonal/>
    </border>
    <border>
      <left style="thin">
        <color rgb="FF1A5656"/>
      </left>
      <right style="thin">
        <color rgb="FF1A5656"/>
      </right>
      <top/>
      <bottom style="thin">
        <color rgb="FFD0EDEC"/>
      </bottom>
      <diagonal/>
    </border>
    <border>
      <left style="thin">
        <color rgb="FF1A5656"/>
      </left>
      <right style="thin">
        <color rgb="FF1A5656"/>
      </right>
      <top style="thin">
        <color rgb="FF1A5656"/>
      </top>
      <bottom style="thin">
        <color rgb="FFD0EDEC"/>
      </bottom>
      <diagonal/>
    </border>
    <border>
      <left style="thin">
        <color rgb="FF1A5656"/>
      </left>
      <right style="thin">
        <color rgb="FFD0EDEC"/>
      </right>
      <top style="thin">
        <color rgb="FFD0EDEC"/>
      </top>
      <bottom style="thin">
        <color rgb="FF1A5656"/>
      </bottom>
      <diagonal/>
    </border>
    <border>
      <left style="thin">
        <color rgb="FFD0EDEC"/>
      </left>
      <right style="thin">
        <color rgb="FF1A5656"/>
      </right>
      <top style="thin">
        <color rgb="FFD0EDEC"/>
      </top>
      <bottom style="thin">
        <color rgb="FF1A5656"/>
      </bottom>
      <diagonal/>
    </border>
    <border>
      <left style="thin">
        <color rgb="FFD0EDEC"/>
      </left>
      <right style="thin">
        <color rgb="FFD0EDEC"/>
      </right>
      <top style="thin">
        <color rgb="FFD0EDEC"/>
      </top>
      <bottom style="thin">
        <color rgb="FF1A5656"/>
      </bottom>
      <diagonal/>
    </border>
    <border>
      <left style="thin">
        <color rgb="FFD0EDEC"/>
      </left>
      <right style="thin">
        <color rgb="FF1A5656"/>
      </right>
      <top style="thin">
        <color rgb="FF1A5656"/>
      </top>
      <bottom style="thin">
        <color rgb="FF1A5656"/>
      </bottom>
      <diagonal/>
    </border>
    <border>
      <left/>
      <right/>
      <top style="thin">
        <color rgb="FF1A5656"/>
      </top>
      <bottom style="thin">
        <color rgb="FF1A5656"/>
      </bottom>
      <diagonal/>
    </border>
    <border>
      <left style="thin">
        <color rgb="FF1A5656"/>
      </left>
      <right style="thin">
        <color rgb="FFD0EDEC"/>
      </right>
      <top style="thin">
        <color rgb="FFD0EDEC"/>
      </top>
      <bottom style="thin">
        <color rgb="FFD0EDEC"/>
      </bottom>
      <diagonal/>
    </border>
    <border>
      <left style="thin">
        <color rgb="FFD0EDEC"/>
      </left>
      <right style="thin">
        <color rgb="FFD0EDEC"/>
      </right>
      <top/>
      <bottom style="thin">
        <color rgb="FF1A5656"/>
      </bottom>
      <diagonal/>
    </border>
    <border>
      <left style="thin">
        <color rgb="FF1A5656"/>
      </left>
      <right/>
      <top style="thin">
        <color rgb="FFD0EDEC"/>
      </top>
      <bottom/>
      <diagonal/>
    </border>
    <border>
      <left style="thin">
        <color rgb="FF1A5656"/>
      </left>
      <right/>
      <top/>
      <bottom style="thin">
        <color rgb="FFD0EDEC"/>
      </bottom>
      <diagonal/>
    </border>
    <border>
      <left style="thin">
        <color rgb="FFD0EDEC"/>
      </left>
      <right style="thin">
        <color rgb="FFD0EDEC"/>
      </right>
      <top style="thin">
        <color rgb="FFD0EDEC"/>
      </top>
      <bottom style="thin">
        <color rgb="FFD0EDEC"/>
      </bottom>
      <diagonal/>
    </border>
    <border>
      <left style="thin">
        <color rgb="FFD0EDEC"/>
      </left>
      <right/>
      <top style="thin">
        <color rgb="FFD0EDEC"/>
      </top>
      <bottom style="thin">
        <color rgb="FFD0EDEC"/>
      </bottom>
      <diagonal/>
    </border>
    <border>
      <left style="thin">
        <color rgb="FFD0EDEC"/>
      </left>
      <right style="thin">
        <color rgb="FFD0EDEC"/>
      </right>
      <top style="thin">
        <color rgb="FFD0EDEC"/>
      </top>
      <bottom/>
      <diagonal/>
    </border>
    <border>
      <left style="thin">
        <color rgb="FFD0EDEC"/>
      </left>
      <right style="thin">
        <color rgb="FFD0EDEC"/>
      </right>
      <top/>
      <bottom style="thin">
        <color rgb="FFD0EDEC"/>
      </bottom>
      <diagonal/>
    </border>
    <border>
      <left style="medium">
        <color rgb="FF1A5656"/>
      </left>
      <right style="thin">
        <color rgb="FFD0EDEC"/>
      </right>
      <top style="medium">
        <color rgb="FF1A5656"/>
      </top>
      <bottom style="thin">
        <color rgb="FFD0EDEC"/>
      </bottom>
      <diagonal/>
    </border>
    <border>
      <left style="thin">
        <color rgb="FFD0EDEC"/>
      </left>
      <right style="thin">
        <color rgb="FFD0EDEC"/>
      </right>
      <top style="medium">
        <color rgb="FF1A5656"/>
      </top>
      <bottom style="thin">
        <color rgb="FFD0EDEC"/>
      </bottom>
      <diagonal/>
    </border>
    <border>
      <left style="thin">
        <color rgb="FFD0EDEC"/>
      </left>
      <right style="thin">
        <color rgb="FFD0EDEC"/>
      </right>
      <top style="medium">
        <color rgb="FF1A5656"/>
      </top>
      <bottom/>
      <diagonal/>
    </border>
    <border>
      <left style="thin">
        <color rgb="FFD0EDEC"/>
      </left>
      <right style="medium">
        <color rgb="FF1A5656"/>
      </right>
      <top style="medium">
        <color rgb="FF1A5656"/>
      </top>
      <bottom/>
      <diagonal/>
    </border>
    <border>
      <left style="medium">
        <color rgb="FF1A5656"/>
      </left>
      <right style="thin">
        <color rgb="FFD0EDEC"/>
      </right>
      <top style="thin">
        <color rgb="FFD0EDEC"/>
      </top>
      <bottom style="thin">
        <color rgb="FFD0EDEC"/>
      </bottom>
      <diagonal/>
    </border>
    <border>
      <left style="thin">
        <color rgb="FF1A5656"/>
      </left>
      <right style="medium">
        <color rgb="FF1A5656"/>
      </right>
      <top style="thin">
        <color rgb="FF1A5656"/>
      </top>
      <bottom style="thin">
        <color rgb="FF1A5656"/>
      </bottom>
      <diagonal/>
    </border>
    <border>
      <left style="thin">
        <color rgb="FFD0EDEC"/>
      </left>
      <right style="medium">
        <color rgb="FF1A5656"/>
      </right>
      <top/>
      <bottom style="thin">
        <color rgb="FFD0EDEC"/>
      </bottom>
      <diagonal/>
    </border>
    <border>
      <left style="thin">
        <color rgb="FFD0EDEC"/>
      </left>
      <right style="medium">
        <color rgb="FF1A5656"/>
      </right>
      <top style="thin">
        <color rgb="FFD0EDEC"/>
      </top>
      <bottom/>
      <diagonal/>
    </border>
    <border>
      <left style="medium">
        <color rgb="FF1A5656"/>
      </left>
      <right/>
      <top style="thin">
        <color rgb="FFD0EDEC"/>
      </top>
      <bottom style="thin">
        <color rgb="FFD0EDEC"/>
      </bottom>
      <diagonal/>
    </border>
    <border>
      <left style="medium">
        <color rgb="FF1A5656"/>
      </left>
      <right/>
      <top style="thin">
        <color rgb="FFD0EDEC"/>
      </top>
      <bottom style="medium">
        <color rgb="FF1A5656"/>
      </bottom>
      <diagonal/>
    </border>
    <border>
      <left style="thin">
        <color rgb="FF1A5656"/>
      </left>
      <right style="thin">
        <color rgb="FF1A5656"/>
      </right>
      <top style="thin">
        <color rgb="FF1A5656"/>
      </top>
      <bottom style="medium">
        <color rgb="FF1A5656"/>
      </bottom>
      <diagonal/>
    </border>
    <border>
      <left style="thin">
        <color rgb="FF1A5656"/>
      </left>
      <right style="medium">
        <color rgb="FF1A5656"/>
      </right>
      <top style="thin">
        <color rgb="FF1A5656"/>
      </top>
      <bottom style="medium">
        <color rgb="FF1A5656"/>
      </bottom>
      <diagonal/>
    </border>
    <border>
      <left style="medium">
        <color rgb="FF1A5656"/>
      </left>
      <right style="thin">
        <color rgb="FFC2EDEC"/>
      </right>
      <top style="thin">
        <color rgb="FFC2EDEC"/>
      </top>
      <bottom style="thin">
        <color rgb="FFC2EDEC"/>
      </bottom>
      <diagonal/>
    </border>
    <border>
      <left/>
      <right style="medium">
        <color rgb="FF1A5656"/>
      </right>
      <top style="thin">
        <color rgb="FF1A5656"/>
      </top>
      <bottom style="medium">
        <color rgb="FF1A5656"/>
      </bottom>
      <diagonal/>
    </border>
    <border>
      <left style="thin">
        <color rgb="FFD0EDEC"/>
      </left>
      <right style="medium">
        <color rgb="FF1A5656"/>
      </right>
      <top style="medium">
        <color rgb="FF1A5656"/>
      </top>
      <bottom style="thin">
        <color rgb="FFD0EDEC"/>
      </bottom>
      <diagonal/>
    </border>
    <border>
      <left style="thin">
        <color rgb="FFD0EDEC"/>
      </left>
      <right style="medium">
        <color rgb="FF1A5656"/>
      </right>
      <top style="thin">
        <color rgb="FFD0EDEC"/>
      </top>
      <bottom style="thin">
        <color rgb="FFD0EDEC"/>
      </bottom>
      <diagonal/>
    </border>
    <border>
      <left style="medium">
        <color rgb="FF1A5656"/>
      </left>
      <right style="thin">
        <color rgb="FFD0EDEC"/>
      </right>
      <top style="thin">
        <color rgb="FFD0EDEC"/>
      </top>
      <bottom style="medium">
        <color rgb="FF1A5656"/>
      </bottom>
      <diagonal/>
    </border>
    <border>
      <left style="medium">
        <color rgb="FF1A5656"/>
      </left>
      <right style="thin">
        <color rgb="FF1A5656"/>
      </right>
      <top style="thin">
        <color rgb="FF1A5656"/>
      </top>
      <bottom style="thin">
        <color rgb="FF1A5656"/>
      </bottom>
      <diagonal/>
    </border>
    <border>
      <left style="medium">
        <color rgb="FF1A5656"/>
      </left>
      <right style="thin">
        <color rgb="FF1A5656"/>
      </right>
      <top style="thin">
        <color rgb="FF1A5656"/>
      </top>
      <bottom style="medium">
        <color rgb="FF1A5656"/>
      </bottom>
      <diagonal/>
    </border>
    <border>
      <left style="medium">
        <color rgb="FF1A5656"/>
      </left>
      <right style="thin">
        <color rgb="FF1A5656"/>
      </right>
      <top style="medium">
        <color rgb="FF1A5656"/>
      </top>
      <bottom style="thin">
        <color rgb="FFD0EDEC"/>
      </bottom>
      <diagonal/>
    </border>
    <border>
      <left style="thin">
        <color rgb="FF1A5656"/>
      </left>
      <right style="thin">
        <color rgb="FF1A5656"/>
      </right>
      <top style="medium">
        <color rgb="FF1A5656"/>
      </top>
      <bottom style="thin">
        <color rgb="FFD0EDEC"/>
      </bottom>
      <diagonal/>
    </border>
    <border>
      <left style="thin">
        <color rgb="FF1A5656"/>
      </left>
      <right style="medium">
        <color rgb="FF1A5656"/>
      </right>
      <top style="medium">
        <color rgb="FF1A5656"/>
      </top>
      <bottom style="thin">
        <color rgb="FFD0EDEC"/>
      </bottom>
      <diagonal/>
    </border>
    <border>
      <left/>
      <right style="medium">
        <color rgb="FF1A5656"/>
      </right>
      <top/>
      <bottom style="thin">
        <color rgb="FF1A5656"/>
      </bottom>
      <diagonal/>
    </border>
    <border>
      <left style="thin">
        <color rgb="FFD0EDEC"/>
      </left>
      <right style="medium">
        <color rgb="FF1A5656"/>
      </right>
      <top style="thin">
        <color rgb="FFD0EDEC"/>
      </top>
      <bottom style="thin">
        <color rgb="FF1A5656"/>
      </bottom>
      <diagonal/>
    </border>
    <border>
      <left style="thin">
        <color rgb="FFD0EDEC"/>
      </left>
      <right style="medium">
        <color rgb="FF1A5656"/>
      </right>
      <top style="thin">
        <color rgb="FF1A5656"/>
      </top>
      <bottom style="thin">
        <color rgb="FF1A5656"/>
      </bottom>
      <diagonal/>
    </border>
    <border>
      <left/>
      <right style="medium">
        <color rgb="FF1A5656"/>
      </right>
      <top style="thin">
        <color rgb="FFD0EDEC"/>
      </top>
      <bottom style="thin">
        <color rgb="FFD0EDEC"/>
      </bottom>
      <diagonal/>
    </border>
    <border>
      <left style="thin">
        <color rgb="FFC2EDEC"/>
      </left>
      <right style="medium">
        <color rgb="FF1A5656"/>
      </right>
      <top style="thin">
        <color rgb="FFC2EDEC"/>
      </top>
      <bottom style="thin">
        <color rgb="FFC2EDEC"/>
      </bottom>
      <diagonal/>
    </border>
    <border>
      <left/>
      <right style="thin">
        <color rgb="FF1A5656"/>
      </right>
      <top style="thin">
        <color rgb="FFC2EDEC"/>
      </top>
      <bottom style="thin">
        <color rgb="FFC2EDEC"/>
      </bottom>
      <diagonal/>
    </border>
    <border>
      <left style="medium">
        <color rgb="FF1A5656"/>
      </left>
      <right style="thin">
        <color rgb="FF1A5656"/>
      </right>
      <top style="medium">
        <color rgb="FF1A5656"/>
      </top>
      <bottom style="thin">
        <color rgb="FFC2EDEC"/>
      </bottom>
      <diagonal/>
    </border>
    <border>
      <left style="thin">
        <color rgb="FF1A5656"/>
      </left>
      <right style="medium">
        <color rgb="FF1A5656"/>
      </right>
      <top style="medium">
        <color rgb="FF1A5656"/>
      </top>
      <bottom style="thin">
        <color rgb="FFC2EDEC"/>
      </bottom>
      <diagonal/>
    </border>
    <border>
      <left/>
      <right style="thin">
        <color rgb="FFD0EDEC"/>
      </right>
      <top style="thin">
        <color rgb="FFD0EDEC"/>
      </top>
      <bottom style="thin">
        <color rgb="FFD0EDEC"/>
      </bottom>
      <diagonal/>
    </border>
    <border>
      <left/>
      <right/>
      <top style="medium">
        <color rgb="FF1A5656"/>
      </top>
      <bottom style="thin">
        <color rgb="FFC2EDEC"/>
      </bottom>
      <diagonal/>
    </border>
    <border>
      <left/>
      <right style="medium">
        <color rgb="FF1A5656"/>
      </right>
      <top style="medium">
        <color rgb="FF1A5656"/>
      </top>
      <bottom style="thin">
        <color rgb="FFC2EDEC"/>
      </bottom>
      <diagonal/>
    </border>
    <border>
      <left style="medium">
        <color rgb="FF1A5656"/>
      </left>
      <right style="thin">
        <color rgb="FF1A5656"/>
      </right>
      <top style="thin">
        <color rgb="FFC2EDEC"/>
      </top>
      <bottom style="thin">
        <color rgb="FFD0EDEC"/>
      </bottom>
      <diagonal/>
    </border>
    <border>
      <left/>
      <right style="medium">
        <color rgb="FF1A5656"/>
      </right>
      <top style="thin">
        <color rgb="FFC2EDEC"/>
      </top>
      <bottom style="thin">
        <color rgb="FF1A5656"/>
      </bottom>
      <diagonal/>
    </border>
    <border>
      <left/>
      <right/>
      <top style="thin">
        <color rgb="FFC2EDEC"/>
      </top>
      <bottom style="medium">
        <color rgb="FF1A5656"/>
      </bottom>
      <diagonal/>
    </border>
    <border>
      <left/>
      <right style="medium">
        <color rgb="FF1A5656"/>
      </right>
      <top style="thin">
        <color rgb="FFC2EDEC"/>
      </top>
      <bottom style="medium">
        <color rgb="FF1A5656"/>
      </bottom>
      <diagonal/>
    </border>
    <border>
      <left style="medium">
        <color rgb="FF1A5656"/>
      </left>
      <right/>
      <top style="medium">
        <color rgb="FF1A5656"/>
      </top>
      <bottom style="thin">
        <color rgb="FFD0EDEC"/>
      </bottom>
      <diagonal/>
    </border>
    <border>
      <left/>
      <right/>
      <top style="medium">
        <color rgb="FF1A5656"/>
      </top>
      <bottom style="thin">
        <color rgb="FFD0EDEC"/>
      </bottom>
      <diagonal/>
    </border>
    <border>
      <left/>
      <right style="medium">
        <color rgb="FF1A5656"/>
      </right>
      <top style="medium">
        <color rgb="FF1A5656"/>
      </top>
      <bottom style="thin">
        <color rgb="FFD0EDEC"/>
      </bottom>
      <diagonal/>
    </border>
    <border>
      <left style="thin">
        <color rgb="FF1A5656"/>
      </left>
      <right/>
      <top/>
      <bottom style="thin">
        <color rgb="FFC2EDEC"/>
      </bottom>
      <diagonal/>
    </border>
    <border>
      <left style="medium">
        <color rgb="FF1A5656"/>
      </left>
      <right style="thin">
        <color rgb="FF1A5656"/>
      </right>
      <top/>
      <bottom style="medium">
        <color rgb="FF1A5656"/>
      </bottom>
      <diagonal/>
    </border>
    <border>
      <left style="medium">
        <color rgb="FF1A5656"/>
      </left>
      <right style="thin">
        <color rgb="FF1A5656"/>
      </right>
      <top style="thin">
        <color rgb="FFC2EDEC"/>
      </top>
      <bottom/>
      <diagonal/>
    </border>
    <border>
      <left style="thin">
        <color rgb="FF1A5656"/>
      </left>
      <right style="thin">
        <color rgb="FF1A5656"/>
      </right>
      <top style="medium">
        <color rgb="FF1A5656"/>
      </top>
      <bottom style="thin">
        <color rgb="FFC2EDEC"/>
      </bottom>
      <diagonal/>
    </border>
    <border>
      <left style="medium">
        <color rgb="FF1A5656"/>
      </left>
      <right style="thin">
        <color rgb="FF1A5656"/>
      </right>
      <top/>
      <bottom style="thin">
        <color rgb="FFC2EDEC"/>
      </bottom>
      <diagonal/>
    </border>
    <border>
      <left style="thin">
        <color rgb="FF1A5656"/>
      </left>
      <right style="medium">
        <color rgb="FF1A5656"/>
      </right>
      <top/>
      <bottom style="thin">
        <color rgb="FFC2EDEC"/>
      </bottom>
      <diagonal/>
    </border>
    <border>
      <left style="medium">
        <color rgb="FF1A5656"/>
      </left>
      <right style="thin">
        <color rgb="FF1A5656"/>
      </right>
      <top/>
      <bottom/>
      <diagonal/>
    </border>
    <border>
      <left style="medium">
        <color rgb="FF1A5656"/>
      </left>
      <right style="thin">
        <color rgb="FFD0EDEC"/>
      </right>
      <top style="thin">
        <color rgb="FFD0EDEC"/>
      </top>
      <bottom/>
      <diagonal/>
    </border>
    <border>
      <left style="thin">
        <color rgb="FFD0EDEC"/>
      </left>
      <right style="medium">
        <color rgb="FF1A5656"/>
      </right>
      <top/>
      <bottom/>
      <diagonal/>
    </border>
    <border>
      <left style="thin">
        <color rgb="FFD0EDEC"/>
      </left>
      <right/>
      <top style="thin">
        <color rgb="FFD0EDEC"/>
      </top>
      <bottom style="medium">
        <color rgb="FF1A5656"/>
      </bottom>
      <diagonal/>
    </border>
    <border>
      <left style="thin">
        <color rgb="FFD0EDEC"/>
      </left>
      <right style="thin">
        <color rgb="FFD0EDEC"/>
      </right>
      <top style="thin">
        <color rgb="FF1A5656"/>
      </top>
      <bottom/>
      <diagonal/>
    </border>
    <border>
      <left/>
      <right/>
      <top style="thin">
        <color rgb="FFD0EDEC"/>
      </top>
      <bottom style="thin">
        <color rgb="FFD0EDEC"/>
      </bottom>
      <diagonal/>
    </border>
    <border>
      <left/>
      <right style="medium">
        <color rgb="FF1A5656"/>
      </right>
      <top/>
      <bottom style="thin">
        <color rgb="FFD0EDEC"/>
      </bottom>
      <diagonal/>
    </border>
    <border>
      <left style="thin">
        <color rgb="FF1A5656"/>
      </left>
      <right/>
      <top style="thin">
        <color rgb="FF1A5656"/>
      </top>
      <bottom style="medium">
        <color rgb="FF1A5656"/>
      </bottom>
      <diagonal/>
    </border>
    <border>
      <left style="thin">
        <color rgb="FFC2EDEC"/>
      </left>
      <right style="thin">
        <color rgb="FFC2EDEC"/>
      </right>
      <top style="thin">
        <color rgb="FFC2EDEC"/>
      </top>
      <bottom/>
      <diagonal/>
    </border>
    <border>
      <left style="thin">
        <color rgb="FF1A5656"/>
      </left>
      <right style="thin">
        <color rgb="FF1A5656"/>
      </right>
      <top/>
      <bottom style="medium">
        <color rgb="FF1A5656"/>
      </bottom>
      <diagonal/>
    </border>
    <border>
      <left style="thin">
        <color rgb="FF1A5656"/>
      </left>
      <right/>
      <top/>
      <bottom style="medium">
        <color rgb="FF1A5656"/>
      </bottom>
      <diagonal/>
    </border>
    <border>
      <left style="medium">
        <color rgb="FF1A5656"/>
      </left>
      <right style="thin">
        <color rgb="FFC2EDEC"/>
      </right>
      <top style="thin">
        <color rgb="FFC2EDEC"/>
      </top>
      <bottom/>
      <diagonal/>
    </border>
    <border>
      <left style="thin">
        <color rgb="FF1A5656"/>
      </left>
      <right style="thin">
        <color rgb="FF1A5656"/>
      </right>
      <top style="thin">
        <color rgb="FFD0EDEC"/>
      </top>
      <bottom style="medium">
        <color rgb="FF1A5656"/>
      </bottom>
      <diagonal/>
    </border>
    <border>
      <left style="thin">
        <color rgb="FF1A5656"/>
      </left>
      <right/>
      <top style="thin">
        <color rgb="FFD0EDEC"/>
      </top>
      <bottom style="medium">
        <color rgb="FF1A5656"/>
      </bottom>
      <diagonal/>
    </border>
    <border>
      <left style="thin">
        <color rgb="FFC2EDEC"/>
      </left>
      <right/>
      <top/>
      <bottom/>
      <diagonal/>
    </border>
    <border>
      <left/>
      <right style="medium">
        <color rgb="FF1A5656"/>
      </right>
      <top style="medium">
        <color rgb="FF1A5656"/>
      </top>
      <bottom style="thin">
        <color rgb="FF2F9090"/>
      </bottom>
      <diagonal/>
    </border>
    <border>
      <left style="medium">
        <color rgb="FF1A5656"/>
      </left>
      <right style="thin">
        <color rgb="FF2F9090"/>
      </right>
      <top style="thin">
        <color rgb="FF2F9090"/>
      </top>
      <bottom style="thin">
        <color rgb="FF2F9090"/>
      </bottom>
      <diagonal/>
    </border>
    <border>
      <left style="thin">
        <color rgb="FF2F9090"/>
      </left>
      <right style="medium">
        <color rgb="FF1A5656"/>
      </right>
      <top style="thin">
        <color rgb="FF2F9090"/>
      </top>
      <bottom style="thin">
        <color rgb="FF2F9090"/>
      </bottom>
      <diagonal/>
    </border>
    <border>
      <left style="medium">
        <color rgb="FF1A5656"/>
      </left>
      <right style="thin">
        <color rgb="FF2F9090"/>
      </right>
      <top style="thin">
        <color rgb="FF2F9090"/>
      </top>
      <bottom style="medium">
        <color rgb="FF1A5656"/>
      </bottom>
      <diagonal/>
    </border>
    <border>
      <left style="thin">
        <color rgb="FF2F9090"/>
      </left>
      <right style="medium">
        <color rgb="FF1A5656"/>
      </right>
      <top style="thin">
        <color rgb="FF2F9090"/>
      </top>
      <bottom style="medium">
        <color rgb="FF1A56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A5656"/>
      </left>
      <right style="thin">
        <color rgb="FFC2EDEC"/>
      </right>
      <top/>
      <bottom style="thin">
        <color rgb="FF1A5656"/>
      </bottom>
      <diagonal/>
    </border>
    <border>
      <left style="thin">
        <color rgb="FFC2EDEC"/>
      </left>
      <right/>
      <top/>
      <bottom style="thin">
        <color rgb="FF1A5656"/>
      </bottom>
      <diagonal/>
    </border>
    <border>
      <left style="thin">
        <color rgb="FF1A5656"/>
      </left>
      <right style="medium">
        <color rgb="FF1A5656"/>
      </right>
      <top style="thin">
        <color rgb="FFC2EDEC"/>
      </top>
      <bottom style="thin">
        <color rgb="FF1A5656"/>
      </bottom>
      <diagonal/>
    </border>
    <border>
      <left style="medium">
        <color rgb="FF1A5656"/>
      </left>
      <right style="thin">
        <color rgb="FFD0EDEC"/>
      </right>
      <top/>
      <bottom style="thin">
        <color rgb="FFD0EDEC"/>
      </bottom>
      <diagonal/>
    </border>
    <border>
      <left style="thin">
        <color rgb="FFD0EDEC"/>
      </left>
      <right/>
      <top/>
      <bottom style="thin">
        <color rgb="FFD0EDEC"/>
      </bottom>
      <diagonal/>
    </border>
    <border>
      <left style="thin">
        <color rgb="FF1A5656"/>
      </left>
      <right style="thin">
        <color rgb="FF1A5656"/>
      </right>
      <top style="thin">
        <color rgb="FFD0EDEC"/>
      </top>
      <bottom style="thin">
        <color rgb="FF1A5656"/>
      </bottom>
      <diagonal/>
    </border>
    <border>
      <left style="thin">
        <color rgb="FF1A5656"/>
      </left>
      <right style="medium">
        <color rgb="FF1A5656"/>
      </right>
      <top style="thin">
        <color rgb="FFD0EDEC"/>
      </top>
      <bottom style="thin">
        <color rgb="FF1A5656"/>
      </bottom>
      <diagonal/>
    </border>
    <border>
      <left style="thin">
        <color rgb="FFD0EDEC"/>
      </left>
      <right style="thin">
        <color rgb="FFD0EDEC"/>
      </right>
      <top style="thin">
        <color rgb="FF1A5656"/>
      </top>
      <bottom style="thin">
        <color rgb="FFD0EDEC"/>
      </bottom>
      <diagonal/>
    </border>
    <border>
      <left style="thin">
        <color rgb="FFC2EDEC"/>
      </left>
      <right/>
      <top style="thin">
        <color rgb="FFC2EDEC"/>
      </top>
      <bottom style="thin">
        <color rgb="FFC2EDEC"/>
      </bottom>
      <diagonal/>
    </border>
    <border>
      <left/>
      <right/>
      <top style="thin">
        <color rgb="FF1A5656"/>
      </top>
      <bottom style="medium">
        <color rgb="FF1A5656"/>
      </bottom>
      <diagonal/>
    </border>
    <border>
      <left style="medium">
        <color rgb="FF1A5656"/>
      </left>
      <right/>
      <top style="thin">
        <color rgb="FFD0EDEC"/>
      </top>
      <bottom style="thin">
        <color rgb="FFC2EDEC"/>
      </bottom>
      <diagonal/>
    </border>
    <border>
      <left/>
      <right style="thin">
        <color rgb="FFD0EDEC"/>
      </right>
      <top style="thin">
        <color rgb="FFD0EDEC"/>
      </top>
      <bottom style="thin">
        <color rgb="FFC2EDEC"/>
      </bottom>
      <diagonal/>
    </border>
    <border>
      <left style="thin">
        <color rgb="FF1A5656"/>
      </left>
      <right style="medium">
        <color rgb="FF1A5656"/>
      </right>
      <top style="thin">
        <color rgb="FF2F9090"/>
      </top>
      <bottom style="medium">
        <color rgb="FF1A5656"/>
      </bottom>
      <diagonal/>
    </border>
    <border>
      <left style="thin">
        <color rgb="FFC2EDEC"/>
      </left>
      <right/>
      <top/>
      <bottom style="thin">
        <color rgb="FFC2EDEC"/>
      </bottom>
      <diagonal/>
    </border>
    <border>
      <left style="thin">
        <color rgb="FF1A5656"/>
      </left>
      <right/>
      <top style="thin">
        <color rgb="FF1A5656"/>
      </top>
      <bottom style="thin">
        <color rgb="FF1A5656"/>
      </bottom>
      <diagonal/>
    </border>
    <border>
      <left/>
      <right style="medium">
        <color rgb="FF1A5656"/>
      </right>
      <top/>
      <bottom style="thin">
        <color rgb="FFC2EDEC"/>
      </bottom>
      <diagonal/>
    </border>
    <border>
      <left style="thin">
        <color rgb="FFC2EDEC"/>
      </left>
      <right/>
      <top style="thin">
        <color rgb="FFC2EDEC"/>
      </top>
      <bottom/>
      <diagonal/>
    </border>
    <border>
      <left style="thin">
        <color rgb="FFC2EDEC"/>
      </left>
      <right style="thin">
        <color rgb="FFD0EDEC"/>
      </right>
      <top style="thin">
        <color rgb="FFC2EDEC"/>
      </top>
      <bottom style="thin">
        <color rgb="FF1A5656"/>
      </bottom>
      <diagonal/>
    </border>
    <border>
      <left/>
      <right style="medium">
        <color rgb="FF1A5656"/>
      </right>
      <top style="thin">
        <color rgb="FFC2EDEC"/>
      </top>
      <bottom/>
      <diagonal/>
    </border>
    <border>
      <left style="medium">
        <color rgb="FF1A5656"/>
      </left>
      <right style="thin">
        <color rgb="FFC2EDEC"/>
      </right>
      <top/>
      <bottom style="thin">
        <color rgb="FFC2EDEC"/>
      </bottom>
      <diagonal/>
    </border>
    <border>
      <left style="thin">
        <color rgb="FF2F9090"/>
      </left>
      <right style="thin">
        <color rgb="FF2F9090"/>
      </right>
      <top/>
      <bottom style="thin">
        <color rgb="FF2F9090"/>
      </bottom>
      <diagonal/>
    </border>
    <border>
      <left style="medium">
        <color rgb="FF1A5656"/>
      </left>
      <right style="thin">
        <color rgb="FF2F9090"/>
      </right>
      <top/>
      <bottom style="thin">
        <color rgb="FF2F9090"/>
      </bottom>
      <diagonal/>
    </border>
    <border>
      <left style="thin">
        <color rgb="FF2F9090"/>
      </left>
      <right style="medium">
        <color rgb="FF1A5656"/>
      </right>
      <top/>
      <bottom style="thin">
        <color rgb="FF2F9090"/>
      </bottom>
      <diagonal/>
    </border>
    <border>
      <left style="thin">
        <color rgb="FF2F9090"/>
      </left>
      <right/>
      <top style="thin">
        <color rgb="FF2F9090"/>
      </top>
      <bottom style="thin">
        <color rgb="FF2F9090"/>
      </bottom>
      <diagonal/>
    </border>
    <border>
      <left/>
      <right style="medium">
        <color rgb="FF1A5656"/>
      </right>
      <top style="thin">
        <color rgb="FF2F9090"/>
      </top>
      <bottom style="thin">
        <color rgb="FF2F9090"/>
      </bottom>
      <diagonal/>
    </border>
    <border>
      <left style="thin">
        <color rgb="FF2F9090"/>
      </left>
      <right/>
      <top style="thin">
        <color rgb="FF2F9090"/>
      </top>
      <bottom style="medium">
        <color rgb="FF1A5656"/>
      </bottom>
      <diagonal/>
    </border>
    <border>
      <left/>
      <right style="medium">
        <color rgb="FF1A5656"/>
      </right>
      <top style="thin">
        <color rgb="FF2F9090"/>
      </top>
      <bottom style="medium">
        <color rgb="FF1A5656"/>
      </bottom>
      <diagonal/>
    </border>
    <border>
      <left style="medium">
        <color rgb="FF1A5656"/>
      </left>
      <right/>
      <top style="thin">
        <color rgb="FF2F9090"/>
      </top>
      <bottom style="medium">
        <color rgb="FF1A5656"/>
      </bottom>
      <diagonal/>
    </border>
    <border>
      <left/>
      <right style="thin">
        <color rgb="FF2F9090"/>
      </right>
      <top style="thin">
        <color rgb="FF2F9090"/>
      </top>
      <bottom style="medium">
        <color rgb="FF1A5656"/>
      </bottom>
      <diagonal/>
    </border>
    <border>
      <left style="medium">
        <color rgb="FF1A5656"/>
      </left>
      <right/>
      <top style="thin">
        <color rgb="FF2F9090"/>
      </top>
      <bottom style="thin">
        <color rgb="FF2F9090"/>
      </bottom>
      <diagonal/>
    </border>
    <border>
      <left/>
      <right style="thin">
        <color rgb="FF2F9090"/>
      </right>
      <top style="thin">
        <color rgb="FF2F9090"/>
      </top>
      <bottom style="thin">
        <color rgb="FF2F9090"/>
      </bottom>
      <diagonal/>
    </border>
    <border>
      <left style="medium">
        <color rgb="FF1A5656"/>
      </left>
      <right/>
      <top style="thin">
        <color rgb="FFD0EDEC"/>
      </top>
      <bottom/>
      <diagonal/>
    </border>
    <border>
      <left/>
      <right/>
      <top style="thin">
        <color rgb="FFD0EDEC"/>
      </top>
      <bottom/>
      <diagonal/>
    </border>
    <border>
      <left/>
      <right style="medium">
        <color rgb="FF1A5656"/>
      </right>
      <top style="thin">
        <color rgb="FFD0EDEC"/>
      </top>
      <bottom/>
      <diagonal/>
    </border>
    <border>
      <left style="thin">
        <color rgb="FFD0EDEC"/>
      </left>
      <right style="medium">
        <color rgb="FF1A5656"/>
      </right>
      <top style="thin">
        <color rgb="FFC2EDEC"/>
      </top>
      <bottom style="thin">
        <color rgb="FF1A5656"/>
      </bottom>
      <diagonal/>
    </border>
    <border>
      <left style="medium">
        <color rgb="FF1A5656"/>
      </left>
      <right/>
      <top style="thin">
        <color rgb="FF1A5656"/>
      </top>
      <bottom style="medium">
        <color rgb="FF1A5656"/>
      </bottom>
      <diagonal/>
    </border>
    <border>
      <left/>
      <right style="thin">
        <color rgb="FF1A5656"/>
      </right>
      <top style="thin">
        <color rgb="FF1A5656"/>
      </top>
      <bottom style="medium">
        <color rgb="FF1A5656"/>
      </bottom>
      <diagonal/>
    </border>
    <border>
      <left style="medium">
        <color rgb="FF1A5656"/>
      </left>
      <right/>
      <top style="thin">
        <color rgb="FF2F9090"/>
      </top>
      <bottom/>
      <diagonal/>
    </border>
    <border>
      <left style="medium">
        <color rgb="FF1A5656"/>
      </left>
      <right style="thin">
        <color rgb="FF2F9090"/>
      </right>
      <top style="thin">
        <color rgb="FF2F9090"/>
      </top>
      <bottom/>
      <diagonal/>
    </border>
    <border>
      <left style="thin">
        <color rgb="FF1A5656"/>
      </left>
      <right style="medium">
        <color rgb="FF1A5656"/>
      </right>
      <top style="thin">
        <color rgb="FFC2EDEC"/>
      </top>
      <bottom/>
      <diagonal/>
    </border>
    <border>
      <left style="thin">
        <color rgb="FF2F9090"/>
      </left>
      <right style="thin">
        <color rgb="FF2F9090"/>
      </right>
      <top style="thin">
        <color rgb="FF2F9090"/>
      </top>
      <bottom style="thin">
        <color rgb="FF2F9090"/>
      </bottom>
      <diagonal/>
    </border>
    <border>
      <left style="thin">
        <color rgb="FF1A5656"/>
      </left>
      <right style="thin">
        <color rgb="FFD0EDEC"/>
      </right>
      <top style="thin">
        <color rgb="FF1A5656"/>
      </top>
      <bottom/>
      <diagonal/>
    </border>
    <border>
      <left style="thin">
        <color rgb="FFD0EDEC"/>
      </left>
      <right style="thin">
        <color rgb="FFD0EDEC"/>
      </right>
      <top style="thin">
        <color rgb="FFC2EDEC"/>
      </top>
      <bottom/>
      <diagonal/>
    </border>
    <border>
      <left style="thin">
        <color rgb="FFD0EDEC"/>
      </left>
      <right style="medium">
        <color rgb="FF1A5656"/>
      </right>
      <top style="thin">
        <color rgb="FF1A5656"/>
      </top>
      <bottom/>
      <diagonal/>
    </border>
    <border>
      <left style="thin">
        <color rgb="FF2F9090"/>
      </left>
      <right style="thin">
        <color rgb="FF2F9090"/>
      </right>
      <top style="thin">
        <color rgb="FF2F9090"/>
      </top>
      <bottom style="medium">
        <color rgb="FF1A5656"/>
      </bottom>
      <diagonal/>
    </border>
    <border>
      <left style="thin">
        <color rgb="FFC2EDEC"/>
      </left>
      <right style="medium">
        <color rgb="FF1A5656"/>
      </right>
      <top style="thin">
        <color rgb="FFC2EDEC"/>
      </top>
      <bottom/>
      <diagonal/>
    </border>
    <border>
      <left style="thin">
        <color rgb="FFD0EDEC"/>
      </left>
      <right style="thin">
        <color rgb="FFD0EDEC"/>
      </right>
      <top/>
      <bottom/>
      <diagonal/>
    </border>
    <border>
      <left style="medium">
        <color rgb="FF2F9090"/>
      </left>
      <right/>
      <top/>
      <bottom/>
      <diagonal/>
    </border>
    <border>
      <left style="thin">
        <color rgb="FFD0EDEC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20" fillId="0" borderId="0"/>
  </cellStyleXfs>
  <cellXfs count="372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43" fontId="0" fillId="0" borderId="0" xfId="0" applyNumberFormat="1"/>
    <xf numFmtId="44" fontId="0" fillId="0" borderId="0" xfId="2" applyFont="1"/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3" fontId="0" fillId="3" borderId="25" xfId="1" applyFont="1" applyFill="1" applyBorder="1" applyAlignment="1">
      <alignment horizontal="center" vertical="center"/>
    </xf>
    <xf numFmtId="43" fontId="0" fillId="4" borderId="25" xfId="1" applyFont="1" applyFill="1" applyBorder="1" applyAlignment="1">
      <alignment horizontal="center" vertical="center"/>
    </xf>
    <xf numFmtId="43" fontId="0" fillId="4" borderId="25" xfId="0" applyNumberForma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 wrapText="1"/>
    </xf>
    <xf numFmtId="43" fontId="0" fillId="3" borderId="0" xfId="1" applyFont="1" applyFill="1" applyBorder="1" applyAlignment="1">
      <alignment horizontal="center"/>
    </xf>
    <xf numFmtId="43" fontId="0" fillId="3" borderId="0" xfId="0" applyNumberFormat="1" applyFill="1" applyAlignment="1">
      <alignment horizontal="center"/>
    </xf>
    <xf numFmtId="0" fontId="0" fillId="4" borderId="55" xfId="0" applyFill="1" applyBorder="1" applyAlignment="1">
      <alignment horizontal="center" vertical="center"/>
    </xf>
    <xf numFmtId="43" fontId="0" fillId="3" borderId="0" xfId="0" applyNumberFormat="1" applyFill="1"/>
    <xf numFmtId="0" fontId="0" fillId="4" borderId="39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0" fillId="4" borderId="61" xfId="0" applyFill="1" applyBorder="1" applyAlignment="1">
      <alignment horizontal="center" vertical="center"/>
    </xf>
    <xf numFmtId="0" fontId="12" fillId="3" borderId="0" xfId="0" applyFont="1" applyFill="1" applyAlignment="1">
      <alignment wrapText="1"/>
    </xf>
    <xf numFmtId="0" fontId="2" fillId="2" borderId="73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0" fillId="0" borderId="102" xfId="0" applyBorder="1"/>
    <xf numFmtId="0" fontId="11" fillId="2" borderId="97" xfId="0" applyFont="1" applyFill="1" applyBorder="1" applyAlignment="1">
      <alignment horizontal="center" vertical="center" wrapText="1"/>
    </xf>
    <xf numFmtId="44" fontId="0" fillId="0" borderId="0" xfId="0" applyNumberFormat="1"/>
    <xf numFmtId="44" fontId="0" fillId="4" borderId="100" xfId="0" applyNumberFormat="1" applyFill="1" applyBorder="1" applyAlignment="1">
      <alignment horizontal="center" vertical="center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0" fillId="3" borderId="31" xfId="0" applyNumberFormat="1" applyFill="1" applyBorder="1" applyAlignment="1" applyProtection="1">
      <alignment horizontal="center" vertical="center"/>
      <protection locked="0"/>
    </xf>
    <xf numFmtId="0" fontId="6" fillId="3" borderId="67" xfId="0" applyFont="1" applyFill="1" applyBorder="1" applyAlignment="1" applyProtection="1">
      <alignment horizontal="center" vertical="center" wrapText="1"/>
      <protection locked="0"/>
    </xf>
    <xf numFmtId="0" fontId="6" fillId="3" borderId="68" xfId="0" applyFont="1" applyFill="1" applyBorder="1" applyAlignment="1" applyProtection="1">
      <alignment horizontal="center" vertical="center" wrapText="1"/>
      <protection locked="0"/>
    </xf>
    <xf numFmtId="0" fontId="6" fillId="3" borderId="60" xfId="0" applyFont="1" applyFill="1" applyBorder="1" applyAlignment="1" applyProtection="1">
      <alignment horizontal="center" vertical="center" wrapText="1"/>
      <protection locked="0"/>
    </xf>
    <xf numFmtId="0" fontId="7" fillId="4" borderId="60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04" xfId="0" applyFont="1" applyFill="1" applyBorder="1" applyAlignment="1">
      <alignment horizontal="center"/>
    </xf>
    <xf numFmtId="0" fontId="2" fillId="2" borderId="107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44" fontId="3" fillId="4" borderId="59" xfId="2" applyFont="1" applyFill="1" applyBorder="1" applyAlignment="1">
      <alignment horizontal="center"/>
    </xf>
    <xf numFmtId="44" fontId="3" fillId="4" borderId="109" xfId="2" applyFont="1" applyFill="1" applyBorder="1" applyAlignment="1">
      <alignment horizontal="center"/>
    </xf>
    <xf numFmtId="44" fontId="3" fillId="4" borderId="108" xfId="2" applyFont="1" applyFill="1" applyBorder="1" applyAlignment="1">
      <alignment horizontal="center"/>
    </xf>
    <xf numFmtId="0" fontId="4" fillId="0" borderId="112" xfId="0" applyFont="1" applyBorder="1" applyAlignment="1">
      <alignment wrapText="1"/>
    </xf>
    <xf numFmtId="0" fontId="4" fillId="0" borderId="113" xfId="0" applyFont="1" applyBorder="1" applyAlignment="1" applyProtection="1">
      <alignment horizontal="center" vertical="center"/>
      <protection locked="0"/>
    </xf>
    <xf numFmtId="0" fontId="4" fillId="4" borderId="114" xfId="0" applyFont="1" applyFill="1" applyBorder="1" applyAlignment="1">
      <alignment wrapText="1"/>
    </xf>
    <xf numFmtId="0" fontId="4" fillId="4" borderId="115" xfId="0" applyFont="1" applyFill="1" applyBorder="1" applyAlignment="1">
      <alignment horizontal="center" vertical="center"/>
    </xf>
    <xf numFmtId="0" fontId="0" fillId="0" borderId="116" xfId="0" applyBorder="1"/>
    <xf numFmtId="0" fontId="0" fillId="0" borderId="116" xfId="0" applyBorder="1" applyAlignment="1">
      <alignment horizontal="center"/>
    </xf>
    <xf numFmtId="0" fontId="11" fillId="2" borderId="117" xfId="0" applyFont="1" applyFill="1" applyBorder="1" applyAlignment="1">
      <alignment horizontal="center" vertical="center" wrapText="1"/>
    </xf>
    <xf numFmtId="0" fontId="11" fillId="2" borderId="118" xfId="0" applyFont="1" applyFill="1" applyBorder="1" applyAlignment="1">
      <alignment horizontal="center" vertical="center" wrapText="1"/>
    </xf>
    <xf numFmtId="0" fontId="11" fillId="2" borderId="110" xfId="0" applyFont="1" applyFill="1" applyBorder="1" applyAlignment="1">
      <alignment horizontal="center" vertical="center" wrapText="1"/>
    </xf>
    <xf numFmtId="0" fontId="0" fillId="4" borderId="124" xfId="0" applyFill="1" applyBorder="1" applyAlignment="1">
      <alignment horizontal="center" vertical="center"/>
    </xf>
    <xf numFmtId="0" fontId="14" fillId="0" borderId="0" xfId="0" applyFont="1" applyAlignment="1">
      <alignment wrapText="1"/>
    </xf>
    <xf numFmtId="44" fontId="3" fillId="4" borderId="68" xfId="2" applyFont="1" applyFill="1" applyBorder="1" applyAlignment="1">
      <alignment horizontal="center"/>
    </xf>
    <xf numFmtId="44" fontId="0" fillId="3" borderId="68" xfId="2" applyFont="1" applyFill="1" applyBorder="1" applyAlignment="1" applyProtection="1">
      <alignment horizontal="center"/>
      <protection locked="0"/>
    </xf>
    <xf numFmtId="44" fontId="0" fillId="3" borderId="105" xfId="2" applyFont="1" applyFill="1" applyBorder="1" applyAlignment="1" applyProtection="1">
      <alignment horizontal="center"/>
      <protection locked="0"/>
    </xf>
    <xf numFmtId="44" fontId="0" fillId="3" borderId="60" xfId="2" applyFont="1" applyFill="1" applyBorder="1" applyAlignment="1" applyProtection="1">
      <alignment horizontal="center"/>
      <protection locked="0"/>
    </xf>
    <xf numFmtId="44" fontId="0" fillId="4" borderId="67" xfId="2" applyFont="1" applyFill="1" applyBorder="1" applyAlignment="1" applyProtection="1">
      <alignment horizontal="center"/>
    </xf>
    <xf numFmtId="44" fontId="0" fillId="4" borderId="25" xfId="2" applyFont="1" applyFill="1" applyBorder="1" applyAlignment="1" applyProtection="1">
      <alignment horizontal="center"/>
    </xf>
    <xf numFmtId="44" fontId="0" fillId="4" borderId="55" xfId="2" applyFont="1" applyFill="1" applyBorder="1" applyAlignment="1" applyProtection="1">
      <alignment horizontal="center"/>
    </xf>
    <xf numFmtId="44" fontId="3" fillId="4" borderId="60" xfId="2" applyFont="1" applyFill="1" applyBorder="1" applyAlignment="1">
      <alignment horizontal="center"/>
    </xf>
    <xf numFmtId="44" fontId="3" fillId="4" borderId="61" xfId="2" applyFont="1" applyFill="1" applyBorder="1" applyAlignment="1">
      <alignment horizontal="center"/>
    </xf>
    <xf numFmtId="0" fontId="6" fillId="3" borderId="91" xfId="0" applyFont="1" applyFill="1" applyBorder="1" applyAlignment="1" applyProtection="1">
      <alignment horizontal="center" vertical="center" wrapText="1"/>
      <protection locked="0"/>
    </xf>
    <xf numFmtId="0" fontId="6" fillId="3" borderId="105" xfId="0" applyFont="1" applyFill="1" applyBorder="1" applyAlignment="1" applyProtection="1">
      <alignment horizontal="center" vertical="center" wrapText="1"/>
      <protection locked="0"/>
    </xf>
    <xf numFmtId="0" fontId="15" fillId="4" borderId="105" xfId="0" applyFont="1" applyFill="1" applyBorder="1" applyAlignment="1">
      <alignment horizontal="center" vertical="center" wrapText="1"/>
    </xf>
    <xf numFmtId="0" fontId="2" fillId="2" borderId="68" xfId="2" applyNumberFormat="1" applyFont="1" applyFill="1" applyBorder="1" applyAlignment="1"/>
    <xf numFmtId="0" fontId="6" fillId="3" borderId="25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44" fontId="0" fillId="3" borderId="103" xfId="2" applyFont="1" applyFill="1" applyBorder="1" applyAlignment="1" applyProtection="1">
      <alignment horizontal="center"/>
      <protection locked="0"/>
    </xf>
    <xf numFmtId="44" fontId="0" fillId="4" borderId="131" xfId="2" applyFont="1" applyFill="1" applyBorder="1" applyAlignment="1" applyProtection="1">
      <alignment horizontal="center"/>
    </xf>
    <xf numFmtId="0" fontId="2" fillId="2" borderId="133" xfId="0" applyFont="1" applyFill="1" applyBorder="1" applyAlignment="1">
      <alignment horizontal="center"/>
    </xf>
    <xf numFmtId="0" fontId="2" fillId="2" borderId="135" xfId="0" applyFont="1" applyFill="1" applyBorder="1" applyAlignment="1">
      <alignment horizontal="center"/>
    </xf>
    <xf numFmtId="0" fontId="2" fillId="2" borderId="134" xfId="0" applyFont="1" applyFill="1" applyBorder="1" applyAlignment="1">
      <alignment horizontal="center"/>
    </xf>
    <xf numFmtId="0" fontId="2" fillId="2" borderId="1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2" xfId="0" applyFont="1" applyFill="1" applyBorder="1"/>
    <xf numFmtId="0" fontId="2" fillId="2" borderId="46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wrapText="1"/>
    </xf>
    <xf numFmtId="0" fontId="17" fillId="5" borderId="116" xfId="0" applyFont="1" applyFill="1" applyBorder="1" applyAlignment="1">
      <alignment horizontal="center" vertical="center"/>
    </xf>
    <xf numFmtId="0" fontId="17" fillId="5" borderId="116" xfId="0" applyFont="1" applyFill="1" applyBorder="1" applyAlignment="1">
      <alignment horizontal="center" vertical="center" wrapText="1"/>
    </xf>
    <xf numFmtId="0" fontId="19" fillId="0" borderId="116" xfId="3" applyFont="1" applyBorder="1" applyAlignment="1">
      <alignment horizontal="center" wrapText="1"/>
    </xf>
    <xf numFmtId="3" fontId="6" fillId="0" borderId="116" xfId="0" applyNumberFormat="1" applyFont="1" applyBorder="1" applyAlignment="1">
      <alignment horizontal="center"/>
    </xf>
    <xf numFmtId="0" fontId="0" fillId="3" borderId="116" xfId="0" applyFill="1" applyBorder="1" applyAlignment="1">
      <alignment horizontal="center"/>
    </xf>
    <xf numFmtId="14" fontId="0" fillId="0" borderId="116" xfId="0" applyNumberFormat="1" applyBorder="1"/>
    <xf numFmtId="0" fontId="20" fillId="0" borderId="116" xfId="4" applyBorder="1" applyAlignment="1">
      <alignment horizontal="center"/>
    </xf>
    <xf numFmtId="0" fontId="19" fillId="3" borderId="116" xfId="3" applyFont="1" applyFill="1" applyBorder="1" applyAlignment="1">
      <alignment horizontal="center" wrapText="1"/>
    </xf>
    <xf numFmtId="14" fontId="0" fillId="3" borderId="116" xfId="0" applyNumberFormat="1" applyFill="1" applyBorder="1"/>
    <xf numFmtId="0" fontId="0" fillId="6" borderId="116" xfId="0" applyFill="1" applyBorder="1" applyAlignment="1">
      <alignment horizontal="center"/>
    </xf>
    <xf numFmtId="14" fontId="0" fillId="6" borderId="116" xfId="0" applyNumberFormat="1" applyFill="1" applyBorder="1"/>
    <xf numFmtId="0" fontId="2" fillId="2" borderId="65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151" xfId="0" applyFont="1" applyFill="1" applyBorder="1" applyAlignment="1">
      <alignment horizontal="center"/>
    </xf>
    <xf numFmtId="44" fontId="3" fillId="4" borderId="152" xfId="2" applyFont="1" applyFill="1" applyBorder="1" applyAlignment="1">
      <alignment horizont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4" fillId="4" borderId="154" xfId="0" applyFont="1" applyFill="1" applyBorder="1" applyAlignment="1">
      <alignment horizontal="left" vertical="center"/>
    </xf>
    <xf numFmtId="0" fontId="4" fillId="4" borderId="113" xfId="0" applyFont="1" applyFill="1" applyBorder="1" applyAlignment="1">
      <alignment horizontal="left" wrapText="1"/>
    </xf>
    <xf numFmtId="0" fontId="4" fillId="4" borderId="155" xfId="0" applyFont="1" applyFill="1" applyBorder="1" applyAlignment="1">
      <alignment horizontal="left" vertical="center"/>
    </xf>
    <xf numFmtId="0" fontId="4" fillId="4" borderId="155" xfId="0" applyFont="1" applyFill="1" applyBorder="1" applyAlignment="1">
      <alignment horizontal="left" vertical="center" wrapText="1"/>
    </xf>
    <xf numFmtId="0" fontId="4" fillId="4" borderId="112" xfId="0" applyFont="1" applyFill="1" applyBorder="1" applyAlignment="1">
      <alignment horizontal="left" vertical="center"/>
    </xf>
    <xf numFmtId="0" fontId="4" fillId="4" borderId="114" xfId="0" applyFont="1" applyFill="1" applyBorder="1" applyAlignment="1">
      <alignment horizontal="left" vertical="center"/>
    </xf>
    <xf numFmtId="0" fontId="4" fillId="4" borderId="115" xfId="0" applyFont="1" applyFill="1" applyBorder="1" applyAlignment="1">
      <alignment horizontal="left" wrapText="1"/>
    </xf>
    <xf numFmtId="44" fontId="3" fillId="4" borderId="126" xfId="2" applyFont="1" applyFill="1" applyBorder="1" applyAlignment="1">
      <alignment horizontal="center"/>
    </xf>
    <xf numFmtId="165" fontId="0" fillId="3" borderId="156" xfId="0" applyNumberFormat="1" applyFill="1" applyBorder="1" applyAlignment="1" applyProtection="1">
      <alignment horizontal="center" vertical="center"/>
      <protection locked="0"/>
    </xf>
    <xf numFmtId="44" fontId="0" fillId="3" borderId="61" xfId="2" applyFont="1" applyFill="1" applyBorder="1" applyAlignment="1" applyProtection="1">
      <alignment horizontal="center"/>
      <protection locked="0"/>
    </xf>
    <xf numFmtId="17" fontId="0" fillId="0" borderId="21" xfId="0" applyNumberFormat="1" applyBorder="1" applyProtection="1">
      <protection locked="0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158" xfId="0" applyFont="1" applyFill="1" applyBorder="1" applyAlignment="1">
      <alignment horizontal="center"/>
    </xf>
    <xf numFmtId="0" fontId="2" fillId="2" borderId="159" xfId="0" applyFont="1" applyFill="1" applyBorder="1" applyAlignment="1">
      <alignment horizontal="center"/>
    </xf>
    <xf numFmtId="0" fontId="2" fillId="2" borderId="160" xfId="0" applyFont="1" applyFill="1" applyBorder="1" applyAlignment="1">
      <alignment horizontal="center"/>
    </xf>
    <xf numFmtId="44" fontId="0" fillId="3" borderId="157" xfId="2" applyFont="1" applyFill="1" applyBorder="1" applyAlignment="1" applyProtection="1">
      <alignment horizontal="center"/>
      <protection locked="0"/>
    </xf>
    <xf numFmtId="44" fontId="0" fillId="3" borderId="157" xfId="2" applyFont="1" applyFill="1" applyBorder="1" applyAlignment="1" applyProtection="1">
      <alignment horizontal="center" vertical="center"/>
      <protection locked="0"/>
    </xf>
    <xf numFmtId="44" fontId="0" fillId="4" borderId="113" xfId="2" applyFont="1" applyFill="1" applyBorder="1" applyAlignment="1">
      <alignment horizontal="center" vertical="center"/>
    </xf>
    <xf numFmtId="44" fontId="0" fillId="4" borderId="161" xfId="2" applyFont="1" applyFill="1" applyBorder="1" applyAlignment="1">
      <alignment horizontal="center" vertical="center"/>
    </xf>
    <xf numFmtId="44" fontId="0" fillId="4" borderId="115" xfId="2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04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62" xfId="0" applyFont="1" applyFill="1" applyBorder="1" applyAlignment="1">
      <alignment horizontal="center" vertical="center"/>
    </xf>
    <xf numFmtId="44" fontId="0" fillId="0" borderId="157" xfId="2" applyFont="1" applyFill="1" applyBorder="1" applyProtection="1">
      <protection locked="0"/>
    </xf>
    <xf numFmtId="44" fontId="0" fillId="4" borderId="113" xfId="2" applyFont="1" applyFill="1" applyBorder="1"/>
    <xf numFmtId="44" fontId="0" fillId="4" borderId="161" xfId="2" applyFont="1" applyFill="1" applyBorder="1" applyAlignment="1">
      <alignment horizontal="center"/>
    </xf>
    <xf numFmtId="44" fontId="3" fillId="4" borderId="161" xfId="2" applyFont="1" applyFill="1" applyBorder="1" applyAlignment="1">
      <alignment horizontal="center"/>
    </xf>
    <xf numFmtId="44" fontId="3" fillId="4" borderId="115" xfId="2" applyFont="1" applyFill="1" applyBorder="1"/>
    <xf numFmtId="8" fontId="0" fillId="3" borderId="15" xfId="2" applyNumberFormat="1" applyFont="1" applyFill="1" applyBorder="1" applyAlignment="1" applyProtection="1">
      <alignment horizontal="center"/>
      <protection locked="0"/>
    </xf>
    <xf numFmtId="8" fontId="0" fillId="0" borderId="157" xfId="2" applyNumberFormat="1" applyFont="1" applyFill="1" applyBorder="1" applyProtection="1">
      <protection locked="0"/>
    </xf>
    <xf numFmtId="8" fontId="0" fillId="3" borderId="157" xfId="2" applyNumberFormat="1" applyFont="1" applyFill="1" applyBorder="1" applyAlignment="1" applyProtection="1">
      <alignment horizontal="center"/>
      <protection locked="0"/>
    </xf>
    <xf numFmtId="8" fontId="21" fillId="0" borderId="0" xfId="0" applyNumberFormat="1" applyFont="1" applyProtection="1">
      <protection locked="0"/>
    </xf>
    <xf numFmtId="8" fontId="22" fillId="0" borderId="15" xfId="0" applyNumberFormat="1" applyFont="1" applyBorder="1" applyProtection="1">
      <protection locked="0"/>
    </xf>
    <xf numFmtId="8" fontId="22" fillId="3" borderId="15" xfId="0" applyNumberFormat="1" applyFont="1" applyFill="1" applyBorder="1" applyAlignment="1" applyProtection="1">
      <alignment horizontal="right" vertical="top" wrapText="1"/>
      <protection locked="0"/>
    </xf>
    <xf numFmtId="0" fontId="0" fillId="2" borderId="0" xfId="0" applyFill="1"/>
    <xf numFmtId="0" fontId="23" fillId="2" borderId="46" xfId="0" applyFont="1" applyFill="1" applyBorder="1" applyAlignment="1">
      <alignment horizontal="center" vertical="center" wrapText="1"/>
    </xf>
    <xf numFmtId="44" fontId="1" fillId="3" borderId="25" xfId="2" applyFont="1" applyFill="1" applyBorder="1" applyProtection="1">
      <protection locked="0"/>
    </xf>
    <xf numFmtId="8" fontId="1" fillId="3" borderId="25" xfId="2" applyNumberFormat="1" applyFont="1" applyFill="1" applyBorder="1" applyProtection="1">
      <protection locked="0"/>
    </xf>
    <xf numFmtId="44" fontId="1" fillId="3" borderId="32" xfId="2" applyFont="1" applyFill="1" applyBorder="1" applyAlignment="1" applyProtection="1">
      <alignment horizontal="center"/>
      <protection locked="0"/>
    </xf>
    <xf numFmtId="0" fontId="23" fillId="2" borderId="58" xfId="0" applyFont="1" applyFill="1" applyBorder="1" applyAlignment="1">
      <alignment horizontal="center" vertical="center" wrapText="1"/>
    </xf>
    <xf numFmtId="44" fontId="0" fillId="4" borderId="39" xfId="0" applyNumberFormat="1" applyFill="1" applyBorder="1" applyAlignment="1">
      <alignment horizontal="center" vertical="center"/>
    </xf>
    <xf numFmtId="44" fontId="0" fillId="4" borderId="43" xfId="0" applyNumberForma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vertical="center"/>
    </xf>
    <xf numFmtId="44" fontId="1" fillId="4" borderId="73" xfId="2" applyFont="1" applyFill="1" applyBorder="1" applyAlignment="1">
      <alignment horizontal="center" vertical="center"/>
    </xf>
    <xf numFmtId="44" fontId="1" fillId="4" borderId="74" xfId="2" applyFont="1" applyFill="1" applyBorder="1" applyAlignment="1">
      <alignment horizontal="center" vertical="center"/>
    </xf>
    <xf numFmtId="0" fontId="23" fillId="2" borderId="97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/>
    </xf>
    <xf numFmtId="44" fontId="1" fillId="4" borderId="98" xfId="2" applyFont="1" applyFill="1" applyBorder="1" applyAlignment="1">
      <alignment horizontal="center" vertical="center"/>
    </xf>
    <xf numFmtId="166" fontId="1" fillId="4" borderId="122" xfId="2" applyNumberFormat="1" applyFont="1" applyFill="1" applyBorder="1" applyAlignment="1">
      <alignment horizontal="center" vertical="center"/>
    </xf>
    <xf numFmtId="43" fontId="0" fillId="4" borderId="123" xfId="0" applyNumberFormat="1" applyFill="1" applyBorder="1" applyAlignment="1">
      <alignment horizontal="center" vertical="center"/>
    </xf>
    <xf numFmtId="166" fontId="1" fillId="4" borderId="25" xfId="2" applyNumberFormat="1" applyFont="1" applyFill="1" applyBorder="1" applyAlignment="1">
      <alignment horizontal="center" vertical="center"/>
    </xf>
    <xf numFmtId="44" fontId="1" fillId="4" borderId="55" xfId="2" applyFont="1" applyFill="1" applyBorder="1" applyAlignment="1">
      <alignment horizontal="center" vertical="center"/>
    </xf>
    <xf numFmtId="166" fontId="1" fillId="4" borderId="60" xfId="2" applyNumberFormat="1" applyFont="1" applyFill="1" applyBorder="1" applyAlignment="1">
      <alignment horizontal="center" vertical="center"/>
    </xf>
    <xf numFmtId="44" fontId="1" fillId="4" borderId="61" xfId="2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23" fillId="2" borderId="46" xfId="0" applyFont="1" applyFill="1" applyBorder="1" applyAlignment="1">
      <alignment horizontal="center" wrapText="1"/>
    </xf>
    <xf numFmtId="0" fontId="23" fillId="2" borderId="72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3" fontId="6" fillId="4" borderId="25" xfId="0" applyNumberFormat="1" applyFont="1" applyFill="1" applyBorder="1" applyAlignment="1">
      <alignment horizontal="center" vertical="center" wrapText="1"/>
    </xf>
    <xf numFmtId="3" fontId="6" fillId="4" borderId="60" xfId="0" applyNumberFormat="1" applyFont="1" applyFill="1" applyBorder="1" applyAlignment="1">
      <alignment horizontal="center" vertical="center" wrapText="1"/>
    </xf>
    <xf numFmtId="3" fontId="0" fillId="0" borderId="116" xfId="0" applyNumberFormat="1" applyBorder="1"/>
    <xf numFmtId="0" fontId="2" fillId="2" borderId="16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0" fillId="0" borderId="116" xfId="0" applyBorder="1" applyProtection="1">
      <protection locked="0"/>
    </xf>
    <xf numFmtId="0" fontId="0" fillId="0" borderId="116" xfId="0" applyBorder="1" applyAlignment="1" applyProtection="1">
      <alignment horizontal="right"/>
      <protection locked="0"/>
    </xf>
    <xf numFmtId="0" fontId="14" fillId="0" borderId="0" xfId="0" applyFont="1"/>
    <xf numFmtId="0" fontId="23" fillId="2" borderId="58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8" fontId="3" fillId="4" borderId="129" xfId="1" applyNumberFormat="1" applyFont="1" applyFill="1" applyBorder="1" applyAlignment="1" applyProtection="1">
      <alignment horizontal="center"/>
    </xf>
    <xf numFmtId="44" fontId="1" fillId="4" borderId="55" xfId="2" applyFont="1" applyFill="1" applyBorder="1" applyProtection="1"/>
    <xf numFmtId="44" fontId="3" fillId="4" borderId="61" xfId="2" applyFont="1" applyFill="1" applyBorder="1" applyAlignment="1" applyProtection="1">
      <alignment horizontal="center" vertical="center"/>
    </xf>
    <xf numFmtId="44" fontId="3" fillId="4" borderId="60" xfId="2" applyFont="1" applyFill="1" applyBorder="1" applyAlignment="1" applyProtection="1">
      <alignment horizontal="center" vertical="center"/>
    </xf>
    <xf numFmtId="8" fontId="3" fillId="4" borderId="60" xfId="2" applyNumberFormat="1" applyFont="1" applyFill="1" applyBorder="1" applyAlignment="1" applyProtection="1">
      <alignment horizontal="center" vertical="center"/>
    </xf>
    <xf numFmtId="44" fontId="3" fillId="4" borderId="152" xfId="2" applyFont="1" applyFill="1" applyBorder="1" applyAlignment="1" applyProtection="1">
      <alignment horizontal="center"/>
    </xf>
    <xf numFmtId="44" fontId="3" fillId="4" borderId="60" xfId="2" applyFont="1" applyFill="1" applyBorder="1" applyAlignment="1" applyProtection="1">
      <alignment horizontal="center"/>
    </xf>
    <xf numFmtId="44" fontId="3" fillId="4" borderId="153" xfId="2" applyFont="1" applyFill="1" applyBorder="1" applyAlignment="1" applyProtection="1">
      <alignment horizontal="center"/>
    </xf>
    <xf numFmtId="44" fontId="3" fillId="4" borderId="61" xfId="2" applyFont="1" applyFill="1" applyBorder="1" applyAlignment="1" applyProtection="1">
      <alignment horizontal="center"/>
    </xf>
    <xf numFmtId="0" fontId="7" fillId="3" borderId="67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/>
    </xf>
    <xf numFmtId="0" fontId="12" fillId="2" borderId="82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3" borderId="4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6" fillId="4" borderId="21" xfId="0" applyFont="1" applyFill="1" applyBorder="1" applyAlignment="1">
      <alignment horizontal="center" vertical="center" wrapText="1"/>
    </xf>
    <xf numFmtId="0" fontId="26" fillId="4" borderId="22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3" fontId="0" fillId="4" borderId="142" xfId="0" applyNumberFormat="1" applyFill="1" applyBorder="1" applyAlignment="1">
      <alignment horizontal="center"/>
    </xf>
    <xf numFmtId="0" fontId="0" fillId="4" borderId="143" xfId="0" applyFill="1" applyBorder="1" applyAlignment="1">
      <alignment horizontal="center"/>
    </xf>
    <xf numFmtId="0" fontId="0" fillId="4" borderId="144" xfId="0" applyFill="1" applyBorder="1" applyAlignment="1">
      <alignment horizontal="center"/>
    </xf>
    <xf numFmtId="0" fontId="0" fillId="4" borderId="145" xfId="0" applyFill="1" applyBorder="1" applyAlignment="1">
      <alignment horizontal="center"/>
    </xf>
    <xf numFmtId="0" fontId="0" fillId="4" borderId="146" xfId="0" applyFill="1" applyBorder="1" applyAlignment="1">
      <alignment horizontal="center"/>
    </xf>
    <xf numFmtId="0" fontId="0" fillId="4" borderId="147" xfId="0" applyFill="1" applyBorder="1" applyAlignment="1">
      <alignment horizontal="center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11" xfId="0" applyFont="1" applyFill="1" applyBorder="1" applyAlignment="1">
      <alignment horizontal="center" vertical="center" wrapText="1"/>
    </xf>
    <xf numFmtId="0" fontId="5" fillId="0" borderId="146" xfId="0" applyFont="1" applyBorder="1" applyAlignment="1" applyProtection="1">
      <alignment horizontal="center"/>
      <protection locked="0"/>
    </xf>
    <xf numFmtId="0" fontId="5" fillId="0" borderId="14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3" fontId="0" fillId="4" borderId="140" xfId="0" applyNumberFormat="1" applyFill="1" applyBorder="1" applyAlignment="1">
      <alignment horizontal="center"/>
    </xf>
    <xf numFmtId="0" fontId="0" fillId="4" borderId="141" xfId="0" applyFill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65" xfId="0" applyFont="1" applyFill="1" applyBorder="1" applyAlignment="1">
      <alignment horizontal="center" wrapText="1"/>
    </xf>
    <xf numFmtId="0" fontId="0" fillId="0" borderId="138" xfId="0" applyBorder="1" applyAlignment="1">
      <alignment horizontal="center"/>
    </xf>
    <xf numFmtId="0" fontId="0" fillId="0" borderId="137" xfId="0" applyBorder="1" applyAlignment="1">
      <alignment horizontal="center"/>
    </xf>
    <xf numFmtId="3" fontId="0" fillId="0" borderId="137" xfId="0" applyNumberFormat="1" applyBorder="1" applyAlignment="1" applyProtection="1">
      <alignment horizontal="center"/>
      <protection locked="0"/>
    </xf>
    <xf numFmtId="0" fontId="0" fillId="0" borderId="139" xfId="0" applyBorder="1" applyAlignment="1" applyProtection="1">
      <alignment horizontal="center"/>
      <protection locked="0"/>
    </xf>
    <xf numFmtId="0" fontId="0" fillId="0" borderId="116" xfId="0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4" fillId="2" borderId="164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14" fontId="0" fillId="0" borderId="165" xfId="0" applyNumberFormat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24" fillId="2" borderId="87" xfId="0" applyFont="1" applyFill="1" applyBorder="1" applyAlignment="1">
      <alignment horizontal="center" vertical="center" wrapText="1"/>
    </xf>
    <xf numFmtId="0" fontId="24" fillId="2" borderId="88" xfId="0" applyFont="1" applyFill="1" applyBorder="1" applyAlignment="1">
      <alignment horizontal="center" vertical="center" wrapText="1"/>
    </xf>
    <xf numFmtId="0" fontId="24" fillId="2" borderId="89" xfId="0" applyFont="1" applyFill="1" applyBorder="1" applyAlignment="1">
      <alignment horizontal="center" vertical="center" wrapText="1"/>
    </xf>
    <xf numFmtId="0" fontId="24" fillId="2" borderId="62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76" xfId="0" applyFont="1" applyFill="1" applyBorder="1" applyAlignment="1">
      <alignment horizontal="center" vertical="center"/>
    </xf>
    <xf numFmtId="44" fontId="3" fillId="4" borderId="12" xfId="2" applyFont="1" applyFill="1" applyBorder="1" applyAlignment="1">
      <alignment horizontal="center" vertical="center"/>
    </xf>
    <xf numFmtId="44" fontId="3" fillId="4" borderId="85" xfId="2" applyFont="1" applyFill="1" applyBorder="1" applyAlignment="1">
      <alignment horizontal="center" vertical="center"/>
    </xf>
    <xf numFmtId="44" fontId="3" fillId="4" borderId="86" xfId="2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27" xfId="0" applyFont="1" applyFill="1" applyBorder="1" applyAlignment="1">
      <alignment horizontal="left"/>
    </xf>
    <xf numFmtId="0" fontId="2" fillId="2" borderId="12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2" fillId="2" borderId="69" xfId="0" applyFont="1" applyFill="1" applyBorder="1" applyAlignment="1">
      <alignment horizontal="center" wrapText="1"/>
    </xf>
    <xf numFmtId="0" fontId="12" fillId="2" borderId="70" xfId="0" applyFont="1" applyFill="1" applyBorder="1" applyAlignment="1">
      <alignment horizontal="center" wrapText="1"/>
    </xf>
    <xf numFmtId="0" fontId="12" fillId="2" borderId="71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2" borderId="81" xfId="0" applyFont="1" applyFill="1" applyBorder="1" applyAlignment="1">
      <alignment horizontal="center" wrapText="1"/>
    </xf>
    <xf numFmtId="0" fontId="12" fillId="2" borderId="82" xfId="0" applyFont="1" applyFill="1" applyBorder="1" applyAlignment="1">
      <alignment horizontal="center" wrapText="1"/>
    </xf>
    <xf numFmtId="0" fontId="2" fillId="2" borderId="92" xfId="0" applyFont="1" applyFill="1" applyBorder="1" applyAlignment="1">
      <alignment horizontal="left" vertical="center" wrapText="1"/>
    </xf>
    <xf numFmtId="0" fontId="2" fillId="2" borderId="94" xfId="0" applyFont="1" applyFill="1" applyBorder="1" applyAlignment="1">
      <alignment horizontal="left" vertical="center" wrapText="1"/>
    </xf>
    <xf numFmtId="0" fontId="2" fillId="2" borderId="9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77" xfId="0" applyFont="1" applyFill="1" applyBorder="1" applyAlignment="1">
      <alignment horizontal="left"/>
    </xf>
    <xf numFmtId="17" fontId="0" fillId="0" borderId="8" xfId="0" applyNumberFormat="1" applyBorder="1" applyAlignment="1" applyProtection="1">
      <alignment horizontal="center"/>
      <protection locked="0"/>
    </xf>
    <xf numFmtId="17" fontId="0" fillId="0" borderId="7" xfId="0" applyNumberFormat="1" applyBorder="1" applyAlignment="1" applyProtection="1">
      <alignment horizontal="center"/>
      <protection locked="0"/>
    </xf>
    <xf numFmtId="17" fontId="0" fillId="0" borderId="84" xfId="0" applyNumberFormat="1" applyBorder="1" applyAlignment="1" applyProtection="1">
      <alignment horizontal="center"/>
      <protection locked="0"/>
    </xf>
    <xf numFmtId="0" fontId="24" fillId="2" borderId="50" xfId="0" applyFont="1" applyFill="1" applyBorder="1" applyAlignment="1">
      <alignment horizontal="center"/>
    </xf>
    <xf numFmtId="0" fontId="24" fillId="2" borderId="51" xfId="0" applyFont="1" applyFill="1" applyBorder="1" applyAlignment="1">
      <alignment horizontal="center"/>
    </xf>
    <xf numFmtId="0" fontId="24" fillId="2" borderId="52" xfId="0" applyFont="1" applyFill="1" applyBorder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3" fillId="2" borderId="58" xfId="0" applyFont="1" applyFill="1" applyBorder="1" applyAlignment="1">
      <alignment horizontal="center"/>
    </xf>
    <xf numFmtId="0" fontId="23" fillId="2" borderId="80" xfId="0" applyFont="1" applyFill="1" applyBorder="1" applyAlignment="1">
      <alignment horizontal="center"/>
    </xf>
    <xf numFmtId="17" fontId="0" fillId="0" borderId="33" xfId="0" applyNumberFormat="1" applyBorder="1" applyAlignment="1" applyProtection="1">
      <alignment horizontal="center"/>
      <protection locked="0"/>
    </xf>
    <xf numFmtId="0" fontId="24" fillId="2" borderId="69" xfId="0" applyFont="1" applyFill="1" applyBorder="1" applyAlignment="1">
      <alignment horizontal="center" vertical="center" wrapText="1"/>
    </xf>
    <xf numFmtId="0" fontId="24" fillId="2" borderId="70" xfId="0" applyFont="1" applyFill="1" applyBorder="1" applyAlignment="1">
      <alignment horizontal="center" vertical="center"/>
    </xf>
    <xf numFmtId="0" fontId="24" fillId="2" borderId="7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2" borderId="94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95" xfId="0" applyFont="1" applyFill="1" applyBorder="1" applyAlignment="1">
      <alignment horizontal="center"/>
    </xf>
    <xf numFmtId="0" fontId="24" fillId="2" borderId="78" xfId="0" applyFont="1" applyFill="1" applyBorder="1" applyAlignment="1">
      <alignment horizontal="center" vertical="top" wrapText="1"/>
    </xf>
    <xf numFmtId="0" fontId="24" fillId="2" borderId="93" xfId="0" applyFont="1" applyFill="1" applyBorder="1" applyAlignment="1">
      <alignment horizontal="center" vertical="top"/>
    </xf>
    <xf numFmtId="0" fontId="24" fillId="2" borderId="79" xfId="0" applyFont="1" applyFill="1" applyBorder="1" applyAlignment="1">
      <alignment horizontal="center" vertical="top"/>
    </xf>
    <xf numFmtId="0" fontId="24" fillId="2" borderId="78" xfId="0" applyFont="1" applyFill="1" applyBorder="1" applyAlignment="1">
      <alignment horizontal="center" vertical="center"/>
    </xf>
    <xf numFmtId="0" fontId="24" fillId="2" borderId="93" xfId="0" applyFont="1" applyFill="1" applyBorder="1" applyAlignment="1">
      <alignment horizontal="center" vertical="center"/>
    </xf>
    <xf numFmtId="0" fontId="24" fillId="2" borderId="7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4" fontId="3" fillId="4" borderId="103" xfId="2" applyFont="1" applyFill="1" applyBorder="1" applyAlignment="1">
      <alignment horizontal="center"/>
    </xf>
    <xf numFmtId="44" fontId="3" fillId="4" borderId="126" xfId="2" applyFont="1" applyFill="1" applyBorder="1" applyAlignment="1">
      <alignment horizontal="center"/>
    </xf>
    <xf numFmtId="44" fontId="3" fillId="4" borderId="63" xfId="2" applyFont="1" applyFill="1" applyBorder="1" applyAlignment="1">
      <alignment horizontal="center"/>
    </xf>
    <xf numFmtId="0" fontId="2" fillId="2" borderId="12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4" fillId="2" borderId="18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" fillId="2" borderId="148" xfId="0" applyFont="1" applyFill="1" applyBorder="1" applyAlignment="1">
      <alignment horizontal="center"/>
    </xf>
    <xf numFmtId="0" fontId="2" fillId="2" borderId="149" xfId="0" applyFont="1" applyFill="1" applyBorder="1" applyAlignment="1">
      <alignment horizontal="center"/>
    </xf>
    <xf numFmtId="0" fontId="2" fillId="2" borderId="150" xfId="0" applyFont="1" applyFill="1" applyBorder="1" applyAlignment="1">
      <alignment horizontal="center"/>
    </xf>
    <xf numFmtId="0" fontId="24" fillId="2" borderId="87" xfId="0" applyFont="1" applyFill="1" applyBorder="1" applyAlignment="1">
      <alignment horizontal="center" vertical="center"/>
    </xf>
    <xf numFmtId="0" fontId="24" fillId="2" borderId="88" xfId="0" applyFont="1" applyFill="1" applyBorder="1" applyAlignment="1">
      <alignment horizontal="center" vertical="center"/>
    </xf>
    <xf numFmtId="0" fontId="24" fillId="2" borderId="89" xfId="0" applyFont="1" applyFill="1" applyBorder="1" applyAlignment="1">
      <alignment horizontal="center" vertical="center"/>
    </xf>
    <xf numFmtId="44" fontId="7" fillId="4" borderId="103" xfId="2" applyFont="1" applyFill="1" applyBorder="1" applyAlignment="1">
      <alignment horizontal="center" vertical="center" wrapText="1"/>
    </xf>
    <xf numFmtId="44" fontId="7" fillId="4" borderId="63" xfId="2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44" fontId="6" fillId="4" borderId="25" xfId="2" applyFont="1" applyFill="1" applyBorder="1" applyAlignment="1">
      <alignment horizontal="center" vertical="center" wrapText="1"/>
    </xf>
    <xf numFmtId="44" fontId="6" fillId="4" borderId="55" xfId="2" applyFont="1" applyFill="1" applyBorder="1" applyAlignment="1">
      <alignment horizontal="center" vertical="center" wrapText="1"/>
    </xf>
    <xf numFmtId="44" fontId="6" fillId="4" borderId="60" xfId="2" applyFont="1" applyFill="1" applyBorder="1" applyAlignment="1">
      <alignment horizontal="center" vertical="center" wrapText="1"/>
    </xf>
    <xf numFmtId="44" fontId="6" fillId="4" borderId="61" xfId="2" applyFont="1" applyFill="1" applyBorder="1" applyAlignment="1">
      <alignment horizontal="center" vertical="center" wrapText="1"/>
    </xf>
    <xf numFmtId="43" fontId="15" fillId="4" borderId="106" xfId="0" applyNumberFormat="1" applyFont="1" applyFill="1" applyBorder="1" applyAlignment="1" applyProtection="1">
      <alignment horizontal="center" vertical="center" wrapText="1"/>
      <protection locked="0"/>
    </xf>
    <xf numFmtId="43" fontId="15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19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2" borderId="7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wrapText="1"/>
    </xf>
    <xf numFmtId="0" fontId="13" fillId="2" borderId="51" xfId="0" applyFont="1" applyFill="1" applyBorder="1" applyAlignment="1">
      <alignment horizontal="center" wrapText="1"/>
    </xf>
    <xf numFmtId="0" fontId="13" fillId="2" borderId="64" xfId="0" applyFont="1" applyFill="1" applyBorder="1" applyAlignment="1">
      <alignment horizontal="center" wrapText="1"/>
    </xf>
    <xf numFmtId="0" fontId="23" fillId="2" borderId="120" xfId="0" applyFont="1" applyFill="1" applyBorder="1" applyAlignment="1">
      <alignment horizontal="center" vertical="center" wrapText="1"/>
    </xf>
    <xf numFmtId="0" fontId="23" fillId="2" borderId="12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64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/>
    </xf>
    <xf numFmtId="0" fontId="13" fillId="2" borderId="101" xfId="0" applyFont="1" applyFill="1" applyBorder="1" applyAlignment="1">
      <alignment horizontal="center"/>
    </xf>
    <xf numFmtId="0" fontId="13" fillId="2" borderId="75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 vertical="center" wrapText="1"/>
    </xf>
    <xf numFmtId="0" fontId="23" fillId="2" borderId="80" xfId="0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0" fontId="23" fillId="2" borderId="99" xfId="0" applyFont="1" applyFill="1" applyBorder="1" applyAlignment="1">
      <alignment horizontal="center" vertical="center" wrapText="1"/>
    </xf>
  </cellXfs>
  <cellStyles count="5">
    <cellStyle name="Moeda" xfId="2" builtinId="4"/>
    <cellStyle name="Normal" xfId="0" builtinId="0"/>
    <cellStyle name="Normal 2" xfId="4" xr:uid="{00000000-0005-0000-0000-000002000000}"/>
    <cellStyle name="Normal_Plan4" xfId="3" xr:uid="{00000000-0005-0000-0000-000003000000}"/>
    <cellStyle name="Vírgula" xfId="1" builtinId="3"/>
  </cellStyles>
  <dxfs count="0"/>
  <tableStyles count="0" defaultTableStyle="TableStyleMedium2" defaultPivotStyle="PivotStyleLight16"/>
  <colors>
    <mruColors>
      <color rgb="FF1A5656"/>
      <color rgb="FF2F9090"/>
      <color rgb="FFD0EDEC"/>
      <color rgb="FFC2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odu&#231;&#227;o FAEC'!A1"/><Relationship Id="rId3" Type="http://schemas.openxmlformats.org/officeDocument/2006/relationships/hyperlink" Target="#'PPI MAC'!A1"/><Relationship Id="rId7" Type="http://schemas.openxmlformats.org/officeDocument/2006/relationships/hyperlink" Target="#'Informa&#231;&#245;es Municipais'!A1"/><Relationship Id="rId12" Type="http://schemas.openxmlformats.org/officeDocument/2006/relationships/hyperlink" Target="#Identifica&#231;&#227;o!A1"/><Relationship Id="rId2" Type="http://schemas.openxmlformats.org/officeDocument/2006/relationships/hyperlink" Target="#CNES!A1"/><Relationship Id="rId1" Type="http://schemas.openxmlformats.org/officeDocument/2006/relationships/hyperlink" Target="#Apresenta&#231;&#227;o!A1"/><Relationship Id="rId6" Type="http://schemas.openxmlformats.org/officeDocument/2006/relationships/hyperlink" Target="#Consolidado!A1"/><Relationship Id="rId11" Type="http://schemas.openxmlformats.org/officeDocument/2006/relationships/image" Target="../media/image2.png"/><Relationship Id="rId5" Type="http://schemas.openxmlformats.org/officeDocument/2006/relationships/hyperlink" Target="#'Incentivos Estaduais'!A1"/><Relationship Id="rId10" Type="http://schemas.openxmlformats.org/officeDocument/2006/relationships/image" Target="../media/image1.png"/><Relationship Id="rId4" Type="http://schemas.openxmlformats.org/officeDocument/2006/relationships/hyperlink" Target="#'Incentivos Federais'!A1"/><Relationship Id="rId9" Type="http://schemas.openxmlformats.org/officeDocument/2006/relationships/hyperlink" Target="#'Produ&#231;&#227;o MAC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Produ&#231;&#227;o FAEC'!A1"/><Relationship Id="rId3" Type="http://schemas.openxmlformats.org/officeDocument/2006/relationships/hyperlink" Target="#CNES!A1"/><Relationship Id="rId7" Type="http://schemas.openxmlformats.org/officeDocument/2006/relationships/hyperlink" Target="#'Produ&#231;&#227;o MAC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Incentivos Estaduais'!A1"/><Relationship Id="rId11" Type="http://schemas.openxmlformats.org/officeDocument/2006/relationships/image" Target="../media/image3.png"/><Relationship Id="rId5" Type="http://schemas.openxmlformats.org/officeDocument/2006/relationships/hyperlink" Target="#'Incentivos Federais'!A1"/><Relationship Id="rId10" Type="http://schemas.openxmlformats.org/officeDocument/2006/relationships/hyperlink" Target="#'Informa&#231;&#245;es Municipais'!A1"/><Relationship Id="rId4" Type="http://schemas.openxmlformats.org/officeDocument/2006/relationships/hyperlink" Target="#'PPI MAC'!A1"/><Relationship Id="rId9" Type="http://schemas.openxmlformats.org/officeDocument/2006/relationships/hyperlink" Target="#Consolidado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Consolidado!A1"/><Relationship Id="rId3" Type="http://schemas.openxmlformats.org/officeDocument/2006/relationships/hyperlink" Target="#'Incentivos Federais'!A1"/><Relationship Id="rId7" Type="http://schemas.openxmlformats.org/officeDocument/2006/relationships/hyperlink" Target="#'Informa&#231;&#245;es Municipais'!A1"/><Relationship Id="rId12" Type="http://schemas.openxmlformats.org/officeDocument/2006/relationships/image" Target="../media/image4.png"/><Relationship Id="rId2" Type="http://schemas.openxmlformats.org/officeDocument/2006/relationships/hyperlink" Target="#'PPI MAC'!A1"/><Relationship Id="rId1" Type="http://schemas.openxmlformats.org/officeDocument/2006/relationships/hyperlink" Target="#CNES!A1"/><Relationship Id="rId6" Type="http://schemas.openxmlformats.org/officeDocument/2006/relationships/hyperlink" Target="#'Produ&#231;&#227;o FAEC'!A1"/><Relationship Id="rId11" Type="http://schemas.openxmlformats.org/officeDocument/2006/relationships/image" Target="../media/image3.png"/><Relationship Id="rId5" Type="http://schemas.openxmlformats.org/officeDocument/2006/relationships/hyperlink" Target="#'Produ&#231;&#227;o MAC'!A1"/><Relationship Id="rId10" Type="http://schemas.openxmlformats.org/officeDocument/2006/relationships/hyperlink" Target="#Identifica&#231;&#227;o!A1"/><Relationship Id="rId4" Type="http://schemas.openxmlformats.org/officeDocument/2006/relationships/hyperlink" Target="#'Incentivos Estaduais'!A1"/><Relationship Id="rId9" Type="http://schemas.openxmlformats.org/officeDocument/2006/relationships/hyperlink" Target="#Apresenta&#231;&#227;o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Informa&#231;&#245;es Municipais'!A1"/><Relationship Id="rId3" Type="http://schemas.openxmlformats.org/officeDocument/2006/relationships/hyperlink" Target="#'PPI MAC'!A1"/><Relationship Id="rId7" Type="http://schemas.openxmlformats.org/officeDocument/2006/relationships/hyperlink" Target="#'Produ&#231;&#227;o FAEC'!A1"/><Relationship Id="rId12" Type="http://schemas.openxmlformats.org/officeDocument/2006/relationships/image" Target="../media/image4.png"/><Relationship Id="rId2" Type="http://schemas.openxmlformats.org/officeDocument/2006/relationships/hyperlink" Target="#CNES!A1"/><Relationship Id="rId1" Type="http://schemas.openxmlformats.org/officeDocument/2006/relationships/hyperlink" Target="#Identifica&#231;&#227;o!A1"/><Relationship Id="rId6" Type="http://schemas.openxmlformats.org/officeDocument/2006/relationships/hyperlink" Target="#'Produ&#231;&#227;o MAC'!A1"/><Relationship Id="rId11" Type="http://schemas.openxmlformats.org/officeDocument/2006/relationships/image" Target="../media/image3.png"/><Relationship Id="rId5" Type="http://schemas.openxmlformats.org/officeDocument/2006/relationships/hyperlink" Target="#'Incentivos Estaduais'!A1"/><Relationship Id="rId10" Type="http://schemas.openxmlformats.org/officeDocument/2006/relationships/hyperlink" Target="#Apresenta&#231;&#227;o!A1"/><Relationship Id="rId4" Type="http://schemas.openxmlformats.org/officeDocument/2006/relationships/hyperlink" Target="#'Incentivos Federais'!A1"/><Relationship Id="rId9" Type="http://schemas.openxmlformats.org/officeDocument/2006/relationships/hyperlink" Target="#Consolidado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Informa&#231;&#245;es Municipais'!A1"/><Relationship Id="rId3" Type="http://schemas.openxmlformats.org/officeDocument/2006/relationships/hyperlink" Target="#'PPI MAC'!A1"/><Relationship Id="rId7" Type="http://schemas.openxmlformats.org/officeDocument/2006/relationships/hyperlink" Target="#'Produ&#231;&#227;o FAEC'!A1"/><Relationship Id="rId12" Type="http://schemas.openxmlformats.org/officeDocument/2006/relationships/image" Target="../media/image4.png"/><Relationship Id="rId2" Type="http://schemas.openxmlformats.org/officeDocument/2006/relationships/hyperlink" Target="#CNES!A1"/><Relationship Id="rId1" Type="http://schemas.openxmlformats.org/officeDocument/2006/relationships/hyperlink" Target="#Apresenta&#231;&#227;o!A1"/><Relationship Id="rId6" Type="http://schemas.openxmlformats.org/officeDocument/2006/relationships/hyperlink" Target="#'Produ&#231;&#227;o MAC'!A1"/><Relationship Id="rId11" Type="http://schemas.openxmlformats.org/officeDocument/2006/relationships/image" Target="../media/image3.png"/><Relationship Id="rId5" Type="http://schemas.openxmlformats.org/officeDocument/2006/relationships/hyperlink" Target="#'Incentivos Estaduais'!A1"/><Relationship Id="rId10" Type="http://schemas.openxmlformats.org/officeDocument/2006/relationships/hyperlink" Target="#Identifica&#231;&#227;o!A1"/><Relationship Id="rId4" Type="http://schemas.openxmlformats.org/officeDocument/2006/relationships/hyperlink" Target="#'Incentivos Federais'!A1"/><Relationship Id="rId9" Type="http://schemas.openxmlformats.org/officeDocument/2006/relationships/hyperlink" Target="#Consolidado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Consolidado!A1"/><Relationship Id="rId3" Type="http://schemas.openxmlformats.org/officeDocument/2006/relationships/hyperlink" Target="#'PPI MAC'!A1"/><Relationship Id="rId7" Type="http://schemas.openxmlformats.org/officeDocument/2006/relationships/hyperlink" Target="#'Informa&#231;&#245;es Municipais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Produ&#231;&#227;o FAEC'!A1"/><Relationship Id="rId11" Type="http://schemas.openxmlformats.org/officeDocument/2006/relationships/image" Target="../media/image3.png"/><Relationship Id="rId5" Type="http://schemas.openxmlformats.org/officeDocument/2006/relationships/hyperlink" Target="#'Produ&#231;&#227;o MAC'!A1"/><Relationship Id="rId10" Type="http://schemas.openxmlformats.org/officeDocument/2006/relationships/hyperlink" Target="#'Incentivos Estaduais'!A1"/><Relationship Id="rId4" Type="http://schemas.openxmlformats.org/officeDocument/2006/relationships/hyperlink" Target="#'Incentivos Federais'!A1"/><Relationship Id="rId9" Type="http://schemas.openxmlformats.org/officeDocument/2006/relationships/hyperlink" Target="#CNES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Informa&#231;&#245;es Municipais'!A1"/><Relationship Id="rId3" Type="http://schemas.openxmlformats.org/officeDocument/2006/relationships/hyperlink" Target="#CNES!A1"/><Relationship Id="rId7" Type="http://schemas.openxmlformats.org/officeDocument/2006/relationships/hyperlink" Target="#'Produ&#231;&#227;o FAEC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Produ&#231;&#227;o MAC'!A1"/><Relationship Id="rId11" Type="http://schemas.openxmlformats.org/officeDocument/2006/relationships/image" Target="../media/image3.png"/><Relationship Id="rId5" Type="http://schemas.openxmlformats.org/officeDocument/2006/relationships/hyperlink" Target="#'Incentivos Federais'!A1"/><Relationship Id="rId10" Type="http://schemas.openxmlformats.org/officeDocument/2006/relationships/hyperlink" Target="#'Incentivos Estaduais'!A1"/><Relationship Id="rId4" Type="http://schemas.openxmlformats.org/officeDocument/2006/relationships/hyperlink" Target="#'PPI MAC'!A1"/><Relationship Id="rId9" Type="http://schemas.openxmlformats.org/officeDocument/2006/relationships/hyperlink" Target="#Consolidado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Informa&#231;&#245;es Municipais'!A1"/><Relationship Id="rId3" Type="http://schemas.openxmlformats.org/officeDocument/2006/relationships/hyperlink" Target="#CNES!A1"/><Relationship Id="rId7" Type="http://schemas.openxmlformats.org/officeDocument/2006/relationships/hyperlink" Target="#'Produ&#231;&#227;o FAEC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Produ&#231;&#227;o MAC'!A1"/><Relationship Id="rId11" Type="http://schemas.openxmlformats.org/officeDocument/2006/relationships/image" Target="../media/image3.png"/><Relationship Id="rId5" Type="http://schemas.openxmlformats.org/officeDocument/2006/relationships/hyperlink" Target="#'Incentivos Estaduais'!A1"/><Relationship Id="rId10" Type="http://schemas.openxmlformats.org/officeDocument/2006/relationships/hyperlink" Target="#'Incentivos Federais'!A1"/><Relationship Id="rId4" Type="http://schemas.openxmlformats.org/officeDocument/2006/relationships/hyperlink" Target="#'PPI MAC'!A1"/><Relationship Id="rId9" Type="http://schemas.openxmlformats.org/officeDocument/2006/relationships/hyperlink" Target="#Consolidado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Identifica&#231;&#227;o!A1"/><Relationship Id="rId3" Type="http://schemas.openxmlformats.org/officeDocument/2006/relationships/hyperlink" Target="#'Produ&#231;&#227;o FAEC'!A1"/><Relationship Id="rId7" Type="http://schemas.openxmlformats.org/officeDocument/2006/relationships/hyperlink" Target="#CNES!A1"/><Relationship Id="rId12" Type="http://schemas.openxmlformats.org/officeDocument/2006/relationships/image" Target="../media/image4.png"/><Relationship Id="rId2" Type="http://schemas.openxmlformats.org/officeDocument/2006/relationships/hyperlink" Target="#'Produ&#231;&#227;o MAC'!A1"/><Relationship Id="rId1" Type="http://schemas.openxmlformats.org/officeDocument/2006/relationships/hyperlink" Target="#'Incentivos Federais'!A1"/><Relationship Id="rId6" Type="http://schemas.openxmlformats.org/officeDocument/2006/relationships/hyperlink" Target="#'PPI MAC'!A1"/><Relationship Id="rId11" Type="http://schemas.openxmlformats.org/officeDocument/2006/relationships/image" Target="../media/image3.png"/><Relationship Id="rId5" Type="http://schemas.openxmlformats.org/officeDocument/2006/relationships/hyperlink" Target="#Consolidado!A1"/><Relationship Id="rId10" Type="http://schemas.openxmlformats.org/officeDocument/2006/relationships/hyperlink" Target="#'Incentivos Estaduais'!A1"/><Relationship Id="rId4" Type="http://schemas.openxmlformats.org/officeDocument/2006/relationships/hyperlink" Target="#'Informa&#231;&#245;es Municipais'!A1"/><Relationship Id="rId9" Type="http://schemas.openxmlformats.org/officeDocument/2006/relationships/hyperlink" Target="#Apresenta&#231;&#227;o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Produ&#231;&#227;o MAC'!A1"/><Relationship Id="rId3" Type="http://schemas.openxmlformats.org/officeDocument/2006/relationships/hyperlink" Target="#CNES!A1"/><Relationship Id="rId7" Type="http://schemas.openxmlformats.org/officeDocument/2006/relationships/hyperlink" Target="#'Produ&#231;&#227;o FAEC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Incentivos Estaduais'!A1"/><Relationship Id="rId11" Type="http://schemas.openxmlformats.org/officeDocument/2006/relationships/image" Target="../media/image3.png"/><Relationship Id="rId5" Type="http://schemas.openxmlformats.org/officeDocument/2006/relationships/hyperlink" Target="#'Incentivos Federais'!A1"/><Relationship Id="rId10" Type="http://schemas.openxmlformats.org/officeDocument/2006/relationships/hyperlink" Target="#Consolidado!A1"/><Relationship Id="rId4" Type="http://schemas.openxmlformats.org/officeDocument/2006/relationships/hyperlink" Target="#'PPI MAC'!A1"/><Relationship Id="rId9" Type="http://schemas.openxmlformats.org/officeDocument/2006/relationships/hyperlink" Target="#'Informa&#231;&#245;es Municipais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Produ&#231;&#227;o FAEC'!A1"/><Relationship Id="rId3" Type="http://schemas.openxmlformats.org/officeDocument/2006/relationships/hyperlink" Target="#CNES!A1"/><Relationship Id="rId7" Type="http://schemas.openxmlformats.org/officeDocument/2006/relationships/hyperlink" Target="#'Informa&#231;&#245;es Municipais'!A1"/><Relationship Id="rId12" Type="http://schemas.openxmlformats.org/officeDocument/2006/relationships/image" Target="../media/image4.png"/><Relationship Id="rId2" Type="http://schemas.openxmlformats.org/officeDocument/2006/relationships/hyperlink" Target="#Identifica&#231;&#227;o!A1"/><Relationship Id="rId1" Type="http://schemas.openxmlformats.org/officeDocument/2006/relationships/hyperlink" Target="#Apresenta&#231;&#227;o!A1"/><Relationship Id="rId6" Type="http://schemas.openxmlformats.org/officeDocument/2006/relationships/hyperlink" Target="#'Produ&#231;&#227;o MAC'!A1"/><Relationship Id="rId11" Type="http://schemas.openxmlformats.org/officeDocument/2006/relationships/image" Target="../media/image3.png"/><Relationship Id="rId5" Type="http://schemas.openxmlformats.org/officeDocument/2006/relationships/hyperlink" Target="#'Incentivos Federais'!A1"/><Relationship Id="rId10" Type="http://schemas.openxmlformats.org/officeDocument/2006/relationships/hyperlink" Target="#'Incentivos Estaduais'!A1"/><Relationship Id="rId4" Type="http://schemas.openxmlformats.org/officeDocument/2006/relationships/hyperlink" Target="#'PPI MAC'!A1"/><Relationship Id="rId9" Type="http://schemas.openxmlformats.org/officeDocument/2006/relationships/hyperlink" Target="#Consolidad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1571626</xdr:colOff>
      <xdr:row>6</xdr:row>
      <xdr:rowOff>152400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2639676" cy="1295400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9525</xdr:colOff>
      <xdr:row>6</xdr:row>
      <xdr:rowOff>142875</xdr:rowOff>
    </xdr:from>
    <xdr:to>
      <xdr:col>0</xdr:col>
      <xdr:colOff>1297781</xdr:colOff>
      <xdr:row>9</xdr:row>
      <xdr:rowOff>180975</xdr:rowOff>
    </xdr:to>
    <xdr:sp macro="" textlink="">
      <xdr:nvSpPr>
        <xdr:cNvPr id="3" name="Retângulo: Cantos Superiore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9525" y="1285875"/>
          <a:ext cx="1288256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1302542</xdr:colOff>
      <xdr:row>6</xdr:row>
      <xdr:rowOff>142875</xdr:rowOff>
    </xdr:from>
    <xdr:to>
      <xdr:col>1</xdr:col>
      <xdr:colOff>1012030</xdr:colOff>
      <xdr:row>9</xdr:row>
      <xdr:rowOff>180975</xdr:rowOff>
    </xdr:to>
    <xdr:sp macro="" textlink="">
      <xdr:nvSpPr>
        <xdr:cNvPr id="4" name="Retângulo: Cantos Superiores Arredondado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302542" y="1285875"/>
          <a:ext cx="1290638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1002506</xdr:colOff>
      <xdr:row>6</xdr:row>
      <xdr:rowOff>142875</xdr:rowOff>
    </xdr:from>
    <xdr:to>
      <xdr:col>2</xdr:col>
      <xdr:colOff>714374</xdr:colOff>
      <xdr:row>9</xdr:row>
      <xdr:rowOff>180975</xdr:rowOff>
    </xdr:to>
    <xdr:sp macro="" textlink="">
      <xdr:nvSpPr>
        <xdr:cNvPr id="5" name="Retângulo: Cantos Superiore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2583656" y="1285875"/>
          <a:ext cx="1293018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716756</xdr:colOff>
      <xdr:row>6</xdr:row>
      <xdr:rowOff>142875</xdr:rowOff>
    </xdr:from>
    <xdr:to>
      <xdr:col>3</xdr:col>
      <xdr:colOff>440531</xdr:colOff>
      <xdr:row>9</xdr:row>
      <xdr:rowOff>180975</xdr:rowOff>
    </xdr:to>
    <xdr:sp macro="" textlink="">
      <xdr:nvSpPr>
        <xdr:cNvPr id="6" name="Retângulo: Cantos Superiore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3879056" y="1285875"/>
          <a:ext cx="1304925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440531</xdr:colOff>
      <xdr:row>6</xdr:row>
      <xdr:rowOff>142875</xdr:rowOff>
    </xdr:from>
    <xdr:to>
      <xdr:col>4</xdr:col>
      <xdr:colOff>95250</xdr:colOff>
      <xdr:row>9</xdr:row>
      <xdr:rowOff>180975</xdr:rowOff>
    </xdr:to>
    <xdr:sp macro="" textlink="">
      <xdr:nvSpPr>
        <xdr:cNvPr id="7" name="Retângulo: Cantos Superiore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5183981" y="1285875"/>
          <a:ext cx="1235869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69056</xdr:colOff>
      <xdr:row>6</xdr:row>
      <xdr:rowOff>142875</xdr:rowOff>
    </xdr:from>
    <xdr:to>
      <xdr:col>4</xdr:col>
      <xdr:colOff>1321594</xdr:colOff>
      <xdr:row>9</xdr:row>
      <xdr:rowOff>180975</xdr:rowOff>
    </xdr:to>
    <xdr:sp macro="" textlink="">
      <xdr:nvSpPr>
        <xdr:cNvPr id="8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>
          <a:off x="6393656" y="1285875"/>
          <a:ext cx="1252538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333374</xdr:colOff>
      <xdr:row>6</xdr:row>
      <xdr:rowOff>142876</xdr:rowOff>
    </xdr:from>
    <xdr:to>
      <xdr:col>8</xdr:col>
      <xdr:colOff>0</xdr:colOff>
      <xdr:row>9</xdr:row>
      <xdr:rowOff>180976</xdr:rowOff>
    </xdr:to>
    <xdr:sp macro="" textlink="">
      <xdr:nvSpPr>
        <xdr:cNvPr id="9" name="Retângulo: Cantos Superiore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0800000">
          <a:off x="11401424" y="1285876"/>
          <a:ext cx="1247776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692943</xdr:colOff>
      <xdr:row>6</xdr:row>
      <xdr:rowOff>142875</xdr:rowOff>
    </xdr:from>
    <xdr:to>
      <xdr:col>7</xdr:col>
      <xdr:colOff>369093</xdr:colOff>
      <xdr:row>9</xdr:row>
      <xdr:rowOff>180975</xdr:rowOff>
    </xdr:to>
    <xdr:sp macro="" textlink="">
      <xdr:nvSpPr>
        <xdr:cNvPr id="10" name="Retângulo: Cantos Superiore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0800000">
          <a:off x="10179843" y="1285875"/>
          <a:ext cx="1257300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1028700</xdr:colOff>
      <xdr:row>6</xdr:row>
      <xdr:rowOff>142875</xdr:rowOff>
    </xdr:from>
    <xdr:to>
      <xdr:col>6</xdr:col>
      <xdr:colOff>714374</xdr:colOff>
      <xdr:row>9</xdr:row>
      <xdr:rowOff>180975</xdr:rowOff>
    </xdr:to>
    <xdr:sp macro="" textlink="">
      <xdr:nvSpPr>
        <xdr:cNvPr id="11" name="Retângulo: Cantos Superiore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8934450" y="1285875"/>
          <a:ext cx="1266824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1316831</xdr:colOff>
      <xdr:row>6</xdr:row>
      <xdr:rowOff>142875</xdr:rowOff>
    </xdr:from>
    <xdr:to>
      <xdr:col>5</xdr:col>
      <xdr:colOff>1035844</xdr:colOff>
      <xdr:row>9</xdr:row>
      <xdr:rowOff>180975</xdr:rowOff>
    </xdr:to>
    <xdr:sp macro="" textlink="">
      <xdr:nvSpPr>
        <xdr:cNvPr id="12" name="Retângulo: Cantos Superiore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>
          <a:off x="7641431" y="1285875"/>
          <a:ext cx="1300163" cy="609600"/>
        </a:xfrm>
        <a:prstGeom prst="round2SameRect">
          <a:avLst/>
        </a:pr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222886</xdr:colOff>
      <xdr:row>1</xdr:row>
      <xdr:rowOff>0</xdr:rowOff>
    </xdr:from>
    <xdr:to>
      <xdr:col>1</xdr:col>
      <xdr:colOff>656497</xdr:colOff>
      <xdr:row>4</xdr:row>
      <xdr:rowOff>178593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6" y="190500"/>
          <a:ext cx="2014761" cy="750093"/>
        </a:xfrm>
        <a:prstGeom prst="rect">
          <a:avLst/>
        </a:prstGeom>
      </xdr:spPr>
    </xdr:pic>
    <xdr:clientData/>
  </xdr:twoCellAnchor>
  <xdr:twoCellAnchor editAs="oneCell">
    <xdr:from>
      <xdr:col>6</xdr:col>
      <xdr:colOff>598487</xdr:colOff>
      <xdr:row>0</xdr:row>
      <xdr:rowOff>49212</xdr:rowOff>
    </xdr:from>
    <xdr:to>
      <xdr:col>7</xdr:col>
      <xdr:colOff>1478883</xdr:colOff>
      <xdr:row>2</xdr:row>
      <xdr:rowOff>119085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87" y="49212"/>
          <a:ext cx="2461546" cy="450873"/>
        </a:xfrm>
        <a:prstGeom prst="rect">
          <a:avLst/>
        </a:prstGeom>
      </xdr:spPr>
    </xdr:pic>
    <xdr:clientData/>
  </xdr:twoCellAnchor>
  <xdr:twoCellAnchor>
    <xdr:from>
      <xdr:col>0</xdr:col>
      <xdr:colOff>1283492</xdr:colOff>
      <xdr:row>6</xdr:row>
      <xdr:rowOff>142875</xdr:rowOff>
    </xdr:from>
    <xdr:to>
      <xdr:col>1</xdr:col>
      <xdr:colOff>992980</xdr:colOff>
      <xdr:row>9</xdr:row>
      <xdr:rowOff>180975</xdr:rowOff>
    </xdr:to>
    <xdr:sp macro="" textlink="">
      <xdr:nvSpPr>
        <xdr:cNvPr id="15" name="Retângulo: Cantos Superiore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1283492" y="1285875"/>
          <a:ext cx="1290638" cy="609600"/>
        </a:xfrm>
        <a:prstGeom prst="round2SameRect">
          <a:avLst/>
        </a:pr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1</xdr:col>
      <xdr:colOff>733424</xdr:colOff>
      <xdr:row>0</xdr:row>
      <xdr:rowOff>0</xdr:rowOff>
    </xdr:from>
    <xdr:ext cx="7696201" cy="1249509"/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314574" y="0"/>
          <a:ext cx="7696201" cy="1249509"/>
        </a:xfrm>
        <a:prstGeom prst="rect">
          <a:avLst/>
        </a:prstGeom>
        <a:solidFill>
          <a:srgbClr val="1A5656"/>
        </a:solidFill>
        <a:ln>
          <a:solidFill>
            <a:srgbClr val="1A5656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600" b="1" cap="none" spc="50">
              <a:ln w="9525" cmpd="sng">
                <a:solidFill>
                  <a:srgbClr val="1A5656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 </a:t>
          </a:r>
          <a:r>
            <a:rPr lang="pt-BR" sz="2000" b="1" cap="none" spc="50">
              <a:ln w="9525" cmpd="sng">
                <a:solidFill>
                  <a:srgbClr val="1A5656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 Rounded MT Bold" panose="020F0704030504030204" pitchFamily="34" charset="0"/>
            </a:rPr>
            <a:t>INSUMO</a:t>
          </a:r>
          <a:r>
            <a:rPr lang="pt-BR" sz="2000" b="1" cap="none" spc="50" baseline="0">
              <a:ln w="9525" cmpd="sng">
                <a:solidFill>
                  <a:srgbClr val="1A5656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 Rounded MT Bold" panose="020F0704030504030204" pitchFamily="34" charset="0"/>
            </a:rPr>
            <a:t> PARA PREENCHIMENTO DA D</a:t>
          </a:r>
          <a:r>
            <a:rPr lang="pt-BR" sz="2000" b="1" cap="none" spc="50">
              <a:ln w="9525" cmpd="sng">
                <a:solidFill>
                  <a:srgbClr val="1A5656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Arial Rounded MT Bold" panose="020F0704030504030204" pitchFamily="34" charset="0"/>
            </a:rPr>
            <a:t>ECLARAÇÃO DE DISPONIBILIDADE E ADEQUAÇÃO ORÇAMENTÁRIA E FINANCEIRA   </a:t>
          </a:r>
        </a:p>
      </xdr:txBody>
    </xdr:sp>
    <xdr:clientData/>
  </xdr:oneCellAnchor>
  <xdr:oneCellAnchor>
    <xdr:from>
      <xdr:col>2</xdr:col>
      <xdr:colOff>1257300</xdr:colOff>
      <xdr:row>12</xdr:row>
      <xdr:rowOff>66675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66674</xdr:colOff>
      <xdr:row>7</xdr:row>
      <xdr:rowOff>76200</xdr:rowOff>
    </xdr:from>
    <xdr:to>
      <xdr:col>0</xdr:col>
      <xdr:colOff>1228725</xdr:colOff>
      <xdr:row>8</xdr:row>
      <xdr:rowOff>142875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6674" y="1409700"/>
          <a:ext cx="1162051" cy="2571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Apresentação</a:t>
          </a:r>
        </a:p>
      </xdr:txBody>
    </xdr:sp>
    <xdr:clientData/>
  </xdr:twoCellAnchor>
  <xdr:twoCellAnchor>
    <xdr:from>
      <xdr:col>0</xdr:col>
      <xdr:colOff>1371599</xdr:colOff>
      <xdr:row>7</xdr:row>
      <xdr:rowOff>76200</xdr:rowOff>
    </xdr:from>
    <xdr:to>
      <xdr:col>1</xdr:col>
      <xdr:colOff>952500</xdr:colOff>
      <xdr:row>8</xdr:row>
      <xdr:rowOff>142875</xdr:rowOff>
    </xdr:to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71599" y="1409700"/>
          <a:ext cx="1162051" cy="2571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Identificação</a:t>
          </a:r>
        </a:p>
      </xdr:txBody>
    </xdr:sp>
    <xdr:clientData/>
  </xdr:twoCellAnchor>
  <xdr:twoCellAnchor>
    <xdr:from>
      <xdr:col>1</xdr:col>
      <xdr:colOff>1085849</xdr:colOff>
      <xdr:row>7</xdr:row>
      <xdr:rowOff>66675</xdr:rowOff>
    </xdr:from>
    <xdr:to>
      <xdr:col>2</xdr:col>
      <xdr:colOff>666750</xdr:colOff>
      <xdr:row>8</xdr:row>
      <xdr:rowOff>133350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66999" y="1400175"/>
          <a:ext cx="1162051" cy="2571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CNES</a:t>
          </a:r>
        </a:p>
      </xdr:txBody>
    </xdr:sp>
    <xdr:clientData/>
  </xdr:twoCellAnchor>
  <xdr:twoCellAnchor>
    <xdr:from>
      <xdr:col>2</xdr:col>
      <xdr:colOff>809624</xdr:colOff>
      <xdr:row>7</xdr:row>
      <xdr:rowOff>66675</xdr:rowOff>
    </xdr:from>
    <xdr:to>
      <xdr:col>3</xdr:col>
      <xdr:colOff>390525</xdr:colOff>
      <xdr:row>8</xdr:row>
      <xdr:rowOff>133350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971924" y="1400175"/>
          <a:ext cx="1162051" cy="2571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PPI MAC</a:t>
          </a:r>
        </a:p>
      </xdr:txBody>
    </xdr:sp>
    <xdr:clientData/>
  </xdr:twoCellAnchor>
  <xdr:twoCellAnchor>
    <xdr:from>
      <xdr:col>3</xdr:col>
      <xdr:colOff>447674</xdr:colOff>
      <xdr:row>7</xdr:row>
      <xdr:rowOff>28575</xdr:rowOff>
    </xdr:from>
    <xdr:to>
      <xdr:col>4</xdr:col>
      <xdr:colOff>28575</xdr:colOff>
      <xdr:row>9</xdr:row>
      <xdr:rowOff>85725</xdr:rowOff>
    </xdr:to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91124" y="1362075"/>
          <a:ext cx="1162051" cy="438150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Incentivos</a:t>
          </a:r>
          <a:r>
            <a:rPr lang="pt-BR" sz="1100" b="0" baseline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 Federais</a:t>
          </a:r>
          <a:endParaRPr lang="pt-BR" sz="1100" b="0">
            <a:solidFill>
              <a:schemeClr val="bg1"/>
            </a:solidFill>
            <a:latin typeface="Arial Rounded MT Bold" panose="020F0704030504030204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4</xdr:col>
      <xdr:colOff>123824</xdr:colOff>
      <xdr:row>7</xdr:row>
      <xdr:rowOff>28575</xdr:rowOff>
    </xdr:from>
    <xdr:to>
      <xdr:col>4</xdr:col>
      <xdr:colOff>1285875</xdr:colOff>
      <xdr:row>9</xdr:row>
      <xdr:rowOff>95250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48424" y="1362075"/>
          <a:ext cx="1162051" cy="4476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Incentivos</a:t>
          </a:r>
          <a:r>
            <a:rPr lang="pt-BR" sz="1100" b="0" baseline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 Estaduais</a:t>
          </a:r>
          <a:endParaRPr lang="pt-BR" sz="1100" b="0">
            <a:solidFill>
              <a:schemeClr val="bg1"/>
            </a:solidFill>
            <a:latin typeface="Arial Rounded MT Bold" panose="020F0704030504030204" pitchFamily="34" charset="0"/>
            <a:cs typeface="Aharoni" panose="02010803020104030203" pitchFamily="2" charset="-79"/>
          </a:endParaRPr>
        </a:p>
      </xdr:txBody>
    </xdr:sp>
    <xdr:clientData/>
  </xdr:twoCellAnchor>
  <xdr:twoCellAnchor>
    <xdr:from>
      <xdr:col>4</xdr:col>
      <xdr:colOff>1428749</xdr:colOff>
      <xdr:row>7</xdr:row>
      <xdr:rowOff>28575</xdr:rowOff>
    </xdr:from>
    <xdr:to>
      <xdr:col>5</xdr:col>
      <xdr:colOff>1009650</xdr:colOff>
      <xdr:row>9</xdr:row>
      <xdr:rowOff>85725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753349" y="1362075"/>
          <a:ext cx="1162051" cy="438150"/>
        </a:xfrm>
        <a:prstGeom prst="rect">
          <a:avLst/>
        </a:prstGeom>
        <a:solidFill>
          <a:srgbClr val="1A565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Produção MAC</a:t>
          </a:r>
        </a:p>
      </xdr:txBody>
    </xdr:sp>
    <xdr:clientData/>
  </xdr:twoCellAnchor>
  <xdr:twoCellAnchor>
    <xdr:from>
      <xdr:col>5</xdr:col>
      <xdr:colOff>1057274</xdr:colOff>
      <xdr:row>7</xdr:row>
      <xdr:rowOff>19050</xdr:rowOff>
    </xdr:from>
    <xdr:to>
      <xdr:col>6</xdr:col>
      <xdr:colOff>638175</xdr:colOff>
      <xdr:row>9</xdr:row>
      <xdr:rowOff>66675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963024" y="1352550"/>
          <a:ext cx="1162051" cy="42862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Produção FAEC</a:t>
          </a:r>
        </a:p>
      </xdr:txBody>
    </xdr:sp>
    <xdr:clientData/>
  </xdr:twoCellAnchor>
  <xdr:twoCellAnchor>
    <xdr:from>
      <xdr:col>6</xdr:col>
      <xdr:colOff>733424</xdr:colOff>
      <xdr:row>7</xdr:row>
      <xdr:rowOff>28575</xdr:rowOff>
    </xdr:from>
    <xdr:to>
      <xdr:col>7</xdr:col>
      <xdr:colOff>314325</xdr:colOff>
      <xdr:row>9</xdr:row>
      <xdr:rowOff>114300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220324" y="1362075"/>
          <a:ext cx="1162051" cy="46672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Informações Municipais</a:t>
          </a:r>
        </a:p>
      </xdr:txBody>
    </xdr:sp>
    <xdr:clientData/>
  </xdr:twoCellAnchor>
  <xdr:twoCellAnchor>
    <xdr:from>
      <xdr:col>7</xdr:col>
      <xdr:colOff>361949</xdr:colOff>
      <xdr:row>7</xdr:row>
      <xdr:rowOff>104775</xdr:rowOff>
    </xdr:from>
    <xdr:to>
      <xdr:col>7</xdr:col>
      <xdr:colOff>1524000</xdr:colOff>
      <xdr:row>8</xdr:row>
      <xdr:rowOff>171450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429999" y="1438275"/>
          <a:ext cx="1162051" cy="257175"/>
        </a:xfrm>
        <a:prstGeom prst="rect">
          <a:avLst/>
        </a:prstGeom>
        <a:solidFill>
          <a:srgbClr val="2F909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>
              <a:solidFill>
                <a:schemeClr val="bg1"/>
              </a:solidFill>
              <a:latin typeface="Arial Rounded MT Bold" panose="020F0704030504030204" pitchFamily="34" charset="0"/>
              <a:cs typeface="Aharoni" panose="02010803020104030203" pitchFamily="2" charset="-79"/>
            </a:rPr>
            <a:t>Consolidado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14288</xdr:rowOff>
    </xdr:from>
    <xdr:to>
      <xdr:col>0</xdr:col>
      <xdr:colOff>1256120</xdr:colOff>
      <xdr:row>9</xdr:row>
      <xdr:rowOff>147638</xdr:rowOff>
    </xdr:to>
    <xdr:sp macro="" textlink="">
      <xdr:nvSpPr>
        <xdr:cNvPr id="28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/>
      </xdr:nvSpPr>
      <xdr:spPr>
        <a:xfrm>
          <a:off x="0" y="1100138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1235873</xdr:colOff>
      <xdr:row>6</xdr:row>
      <xdr:rowOff>14288</xdr:rowOff>
    </xdr:from>
    <xdr:to>
      <xdr:col>1</xdr:col>
      <xdr:colOff>969173</xdr:colOff>
      <xdr:row>9</xdr:row>
      <xdr:rowOff>147638</xdr:rowOff>
    </xdr:to>
    <xdr:sp macro="" textlink="">
      <xdr:nvSpPr>
        <xdr:cNvPr id="30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/>
      </xdr:nvSpPr>
      <xdr:spPr>
        <a:xfrm>
          <a:off x="1235873" y="1100138"/>
          <a:ext cx="131445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948926</xdr:colOff>
      <xdr:row>6</xdr:row>
      <xdr:rowOff>14288</xdr:rowOff>
    </xdr:from>
    <xdr:to>
      <xdr:col>2</xdr:col>
      <xdr:colOff>691751</xdr:colOff>
      <xdr:row>9</xdr:row>
      <xdr:rowOff>147638</xdr:rowOff>
    </xdr:to>
    <xdr:sp macro="" textlink="">
      <xdr:nvSpPr>
        <xdr:cNvPr id="31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/>
      </xdr:nvSpPr>
      <xdr:spPr>
        <a:xfrm>
          <a:off x="2530076" y="1100138"/>
          <a:ext cx="1323975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671504</xdr:colOff>
      <xdr:row>6</xdr:row>
      <xdr:rowOff>14288</xdr:rowOff>
    </xdr:from>
    <xdr:to>
      <xdr:col>3</xdr:col>
      <xdr:colOff>385754</xdr:colOff>
      <xdr:row>9</xdr:row>
      <xdr:rowOff>147638</xdr:rowOff>
    </xdr:to>
    <xdr:sp macro="" textlink="">
      <xdr:nvSpPr>
        <xdr:cNvPr id="32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/>
      </xdr:nvSpPr>
      <xdr:spPr>
        <a:xfrm>
          <a:off x="3833804" y="1100138"/>
          <a:ext cx="129540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365507</xdr:colOff>
      <xdr:row>6</xdr:row>
      <xdr:rowOff>14288</xdr:rowOff>
    </xdr:from>
    <xdr:to>
      <xdr:col>4</xdr:col>
      <xdr:colOff>79757</xdr:colOff>
      <xdr:row>9</xdr:row>
      <xdr:rowOff>147638</xdr:rowOff>
    </xdr:to>
    <xdr:sp macro="" textlink="">
      <xdr:nvSpPr>
        <xdr:cNvPr id="33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/>
      </xdr:nvSpPr>
      <xdr:spPr>
        <a:xfrm>
          <a:off x="5108957" y="1100138"/>
          <a:ext cx="129540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59510</xdr:colOff>
      <xdr:row>6</xdr:row>
      <xdr:rowOff>14288</xdr:rowOff>
    </xdr:from>
    <xdr:to>
      <xdr:col>4</xdr:col>
      <xdr:colOff>1362057</xdr:colOff>
      <xdr:row>9</xdr:row>
      <xdr:rowOff>147638</xdr:rowOff>
    </xdr:to>
    <xdr:sp macro="" textlink="">
      <xdr:nvSpPr>
        <xdr:cNvPr id="34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/>
      </xdr:nvSpPr>
      <xdr:spPr>
        <a:xfrm>
          <a:off x="6384110" y="1100138"/>
          <a:ext cx="1302547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4</xdr:col>
      <xdr:colOff>1341810</xdr:colOff>
      <xdr:row>6</xdr:row>
      <xdr:rowOff>14288</xdr:rowOff>
    </xdr:from>
    <xdr:to>
      <xdr:col>5</xdr:col>
      <xdr:colOff>1016780</xdr:colOff>
      <xdr:row>9</xdr:row>
      <xdr:rowOff>147638</xdr:rowOff>
    </xdr:to>
    <xdr:sp macro="" textlink="">
      <xdr:nvSpPr>
        <xdr:cNvPr id="41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/>
      </xdr:nvSpPr>
      <xdr:spPr>
        <a:xfrm>
          <a:off x="7666410" y="1100138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996533</xdr:colOff>
      <xdr:row>6</xdr:row>
      <xdr:rowOff>14288</xdr:rowOff>
    </xdr:from>
    <xdr:to>
      <xdr:col>6</xdr:col>
      <xdr:colOff>671503</xdr:colOff>
      <xdr:row>9</xdr:row>
      <xdr:rowOff>147638</xdr:rowOff>
    </xdr:to>
    <xdr:sp macro="" textlink="">
      <xdr:nvSpPr>
        <xdr:cNvPr id="43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/>
      </xdr:nvSpPr>
      <xdr:spPr>
        <a:xfrm>
          <a:off x="8902283" y="1100138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7</xdr:col>
      <xdr:colOff>305980</xdr:colOff>
      <xdr:row>6</xdr:row>
      <xdr:rowOff>14288</xdr:rowOff>
    </xdr:from>
    <xdr:to>
      <xdr:col>8</xdr:col>
      <xdr:colOff>0</xdr:colOff>
      <xdr:row>9</xdr:row>
      <xdr:rowOff>147638</xdr:rowOff>
    </xdr:to>
    <xdr:sp macro="" textlink="">
      <xdr:nvSpPr>
        <xdr:cNvPr id="46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/>
      </xdr:nvSpPr>
      <xdr:spPr>
        <a:xfrm>
          <a:off x="11374030" y="1100138"/>
          <a:ext cx="127517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6</xdr:col>
      <xdr:colOff>651256</xdr:colOff>
      <xdr:row>6</xdr:row>
      <xdr:rowOff>14288</xdr:rowOff>
    </xdr:from>
    <xdr:to>
      <xdr:col>7</xdr:col>
      <xdr:colOff>326226</xdr:colOff>
      <xdr:row>9</xdr:row>
      <xdr:rowOff>147638</xdr:rowOff>
    </xdr:to>
    <xdr:sp macro="" textlink="">
      <xdr:nvSpPr>
        <xdr:cNvPr id="45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/>
      </xdr:nvSpPr>
      <xdr:spPr>
        <a:xfrm>
          <a:off x="10138156" y="1100138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7620</xdr:rowOff>
    </xdr:from>
    <xdr:to>
      <xdr:col>8</xdr:col>
      <xdr:colOff>0</xdr:colOff>
      <xdr:row>6</xdr:row>
      <xdr:rowOff>53339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0" y="1104900"/>
          <a:ext cx="1298448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1019175</xdr:colOff>
      <xdr:row>2</xdr:row>
      <xdr:rowOff>104775</xdr:rowOff>
    </xdr:from>
    <xdr:to>
      <xdr:col>6</xdr:col>
      <xdr:colOff>342901</xdr:colOff>
      <xdr:row>5</xdr:row>
      <xdr:rowOff>104776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4CAC5E81-1164-4E1F-8E56-E92A9CFBE6C7}"/>
            </a:ext>
          </a:extLst>
        </xdr:cNvPr>
        <xdr:cNvSpPr/>
      </xdr:nvSpPr>
      <xdr:spPr>
        <a:xfrm>
          <a:off x="4181475" y="466725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976046</xdr:colOff>
      <xdr:row>6</xdr:row>
      <xdr:rowOff>0</xdr:rowOff>
    </xdr:from>
    <xdr:to>
      <xdr:col>2</xdr:col>
      <xdr:colOff>718871</xdr:colOff>
      <xdr:row>9</xdr:row>
      <xdr:rowOff>85725</xdr:rowOff>
    </xdr:to>
    <xdr:sp macro="" textlink="">
      <xdr:nvSpPr>
        <xdr:cNvPr id="30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2557196" y="1085850"/>
          <a:ext cx="1323975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709301</xdr:colOff>
      <xdr:row>6</xdr:row>
      <xdr:rowOff>0</xdr:rowOff>
    </xdr:from>
    <xdr:to>
      <xdr:col>3</xdr:col>
      <xdr:colOff>423551</xdr:colOff>
      <xdr:row>9</xdr:row>
      <xdr:rowOff>85725</xdr:rowOff>
    </xdr:to>
    <xdr:sp macro="" textlink="">
      <xdr:nvSpPr>
        <xdr:cNvPr id="31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3871601" y="1085850"/>
          <a:ext cx="129540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413981</xdr:colOff>
      <xdr:row>6</xdr:row>
      <xdr:rowOff>0</xdr:rowOff>
    </xdr:from>
    <xdr:to>
      <xdr:col>4</xdr:col>
      <xdr:colOff>128231</xdr:colOff>
      <xdr:row>9</xdr:row>
      <xdr:rowOff>85725</xdr:rowOff>
    </xdr:to>
    <xdr:sp macro="" textlink="">
      <xdr:nvSpPr>
        <xdr:cNvPr id="32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5157431" y="1085850"/>
          <a:ext cx="129540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118661</xdr:colOff>
      <xdr:row>6</xdr:row>
      <xdr:rowOff>0</xdr:rowOff>
    </xdr:from>
    <xdr:to>
      <xdr:col>4</xdr:col>
      <xdr:colOff>1421208</xdr:colOff>
      <xdr:row>9</xdr:row>
      <xdr:rowOff>85725</xdr:rowOff>
    </xdr:to>
    <xdr:sp macro="" textlink="">
      <xdr:nvSpPr>
        <xdr:cNvPr id="33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6443261" y="1085850"/>
          <a:ext cx="1302547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4</xdr:col>
      <xdr:colOff>1411638</xdr:colOff>
      <xdr:row>6</xdr:row>
      <xdr:rowOff>0</xdr:rowOff>
    </xdr:from>
    <xdr:to>
      <xdr:col>5</xdr:col>
      <xdr:colOff>1086608</xdr:colOff>
      <xdr:row>9</xdr:row>
      <xdr:rowOff>85725</xdr:rowOff>
    </xdr:to>
    <xdr:sp macro="" textlink="">
      <xdr:nvSpPr>
        <xdr:cNvPr id="34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7736238" y="1085850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1077038</xdr:colOff>
      <xdr:row>6</xdr:row>
      <xdr:rowOff>0</xdr:rowOff>
    </xdr:from>
    <xdr:to>
      <xdr:col>6</xdr:col>
      <xdr:colOff>752008</xdr:colOff>
      <xdr:row>9</xdr:row>
      <xdr:rowOff>85725</xdr:rowOff>
    </xdr:to>
    <xdr:sp macro="" textlink="">
      <xdr:nvSpPr>
        <xdr:cNvPr id="35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8982788" y="1085850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742438</xdr:colOff>
      <xdr:row>6</xdr:row>
      <xdr:rowOff>0</xdr:rowOff>
    </xdr:from>
    <xdr:to>
      <xdr:col>7</xdr:col>
      <xdr:colOff>315546</xdr:colOff>
      <xdr:row>9</xdr:row>
      <xdr:rowOff>85725</xdr:rowOff>
    </xdr:to>
    <xdr:sp macro="" textlink="">
      <xdr:nvSpPr>
        <xdr:cNvPr id="36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0229338" y="1085850"/>
          <a:ext cx="1154258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305980</xdr:colOff>
      <xdr:row>6</xdr:row>
      <xdr:rowOff>9525</xdr:rowOff>
    </xdr:from>
    <xdr:to>
      <xdr:col>8</xdr:col>
      <xdr:colOff>0</xdr:colOff>
      <xdr:row>9</xdr:row>
      <xdr:rowOff>76200</xdr:rowOff>
    </xdr:to>
    <xdr:sp macro="" textlink="">
      <xdr:nvSpPr>
        <xdr:cNvPr id="37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1374030" y="1152525"/>
          <a:ext cx="1275170" cy="5524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1256120</xdr:colOff>
      <xdr:row>9</xdr:row>
      <xdr:rowOff>85725</xdr:rowOff>
    </xdr:to>
    <xdr:sp macro="" textlink="">
      <xdr:nvSpPr>
        <xdr:cNvPr id="53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0" y="1085850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1246550</xdr:colOff>
      <xdr:row>6</xdr:row>
      <xdr:rowOff>0</xdr:rowOff>
    </xdr:from>
    <xdr:to>
      <xdr:col>1</xdr:col>
      <xdr:colOff>985616</xdr:colOff>
      <xdr:row>9</xdr:row>
      <xdr:rowOff>85725</xdr:rowOff>
    </xdr:to>
    <xdr:sp macro="" textlink="">
      <xdr:nvSpPr>
        <xdr:cNvPr id="54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1246550" y="1085850"/>
          <a:ext cx="1320216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0</xdr:col>
      <xdr:colOff>0</xdr:colOff>
      <xdr:row>5</xdr:row>
      <xdr:rowOff>190499</xdr:rowOff>
    </xdr:from>
    <xdr:to>
      <xdr:col>8</xdr:col>
      <xdr:colOff>0</xdr:colOff>
      <xdr:row>6</xdr:row>
      <xdr:rowOff>57149</xdr:rowOff>
    </xdr:to>
    <xdr:sp macro="" textlink="">
      <xdr:nvSpPr>
        <xdr:cNvPr id="52" name="Retângulo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0" y="1142999"/>
          <a:ext cx="12649200" cy="57150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971550</xdr:colOff>
      <xdr:row>2</xdr:row>
      <xdr:rowOff>123825</xdr:rowOff>
    </xdr:from>
    <xdr:to>
      <xdr:col>6</xdr:col>
      <xdr:colOff>295276</xdr:colOff>
      <xdr:row>5</xdr:row>
      <xdr:rowOff>123826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D4A5A933-4C05-4C2A-AA4B-A0FCB7B5B073}"/>
            </a:ext>
          </a:extLst>
        </xdr:cNvPr>
        <xdr:cNvSpPr/>
      </xdr:nvSpPr>
      <xdr:spPr>
        <a:xfrm>
          <a:off x="4133850" y="485775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12</xdr:row>
      <xdr:rowOff>66675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1233756</xdr:colOff>
      <xdr:row>6</xdr:row>
      <xdr:rowOff>9525</xdr:rowOff>
    </xdr:from>
    <xdr:to>
      <xdr:col>1</xdr:col>
      <xdr:colOff>967056</xdr:colOff>
      <xdr:row>9</xdr:row>
      <xdr:rowOff>38100</xdr:rowOff>
    </xdr:to>
    <xdr:sp macro="" textlink="">
      <xdr:nvSpPr>
        <xdr:cNvPr id="31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233756" y="1095375"/>
          <a:ext cx="131445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944692</xdr:colOff>
      <xdr:row>6</xdr:row>
      <xdr:rowOff>9525</xdr:rowOff>
    </xdr:from>
    <xdr:to>
      <xdr:col>2</xdr:col>
      <xdr:colOff>687517</xdr:colOff>
      <xdr:row>9</xdr:row>
      <xdr:rowOff>38100</xdr:rowOff>
    </xdr:to>
    <xdr:sp macro="" textlink="">
      <xdr:nvSpPr>
        <xdr:cNvPr id="32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525842" y="1095375"/>
          <a:ext cx="1323975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665153</xdr:colOff>
      <xdr:row>6</xdr:row>
      <xdr:rowOff>9525</xdr:rowOff>
    </xdr:from>
    <xdr:to>
      <xdr:col>3</xdr:col>
      <xdr:colOff>379403</xdr:colOff>
      <xdr:row>9</xdr:row>
      <xdr:rowOff>38100</xdr:rowOff>
    </xdr:to>
    <xdr:sp macro="" textlink="">
      <xdr:nvSpPr>
        <xdr:cNvPr id="33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827453" y="1095375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357039</xdr:colOff>
      <xdr:row>6</xdr:row>
      <xdr:rowOff>9525</xdr:rowOff>
    </xdr:from>
    <xdr:to>
      <xdr:col>4</xdr:col>
      <xdr:colOff>71289</xdr:colOff>
      <xdr:row>9</xdr:row>
      <xdr:rowOff>38100</xdr:rowOff>
    </xdr:to>
    <xdr:sp macro="" textlink="">
      <xdr:nvSpPr>
        <xdr:cNvPr id="34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100489" y="1095375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48925</xdr:colOff>
      <xdr:row>6</xdr:row>
      <xdr:rowOff>9525</xdr:rowOff>
    </xdr:from>
    <xdr:to>
      <xdr:col>4</xdr:col>
      <xdr:colOff>1351472</xdr:colOff>
      <xdr:row>9</xdr:row>
      <xdr:rowOff>38100</xdr:rowOff>
    </xdr:to>
    <xdr:sp macro="" textlink="">
      <xdr:nvSpPr>
        <xdr:cNvPr id="35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373525" y="1095375"/>
          <a:ext cx="1302547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4</xdr:col>
      <xdr:colOff>1329108</xdr:colOff>
      <xdr:row>6</xdr:row>
      <xdr:rowOff>9525</xdr:rowOff>
    </xdr:from>
    <xdr:to>
      <xdr:col>5</xdr:col>
      <xdr:colOff>1004078</xdr:colOff>
      <xdr:row>9</xdr:row>
      <xdr:rowOff>38100</xdr:rowOff>
    </xdr:to>
    <xdr:sp macro="" textlink="">
      <xdr:nvSpPr>
        <xdr:cNvPr id="36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653708" y="1095375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981714</xdr:colOff>
      <xdr:row>6</xdr:row>
      <xdr:rowOff>9525</xdr:rowOff>
    </xdr:from>
    <xdr:to>
      <xdr:col>6</xdr:col>
      <xdr:colOff>656684</xdr:colOff>
      <xdr:row>9</xdr:row>
      <xdr:rowOff>38100</xdr:rowOff>
    </xdr:to>
    <xdr:sp macro="" textlink="">
      <xdr:nvSpPr>
        <xdr:cNvPr id="37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87464" y="1095375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634320</xdr:colOff>
      <xdr:row>6</xdr:row>
      <xdr:rowOff>9525</xdr:rowOff>
    </xdr:from>
    <xdr:to>
      <xdr:col>7</xdr:col>
      <xdr:colOff>309290</xdr:colOff>
      <xdr:row>9</xdr:row>
      <xdr:rowOff>38100</xdr:rowOff>
    </xdr:to>
    <xdr:sp macro="" textlink="">
      <xdr:nvSpPr>
        <xdr:cNvPr id="38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0121220" y="1095375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286930</xdr:colOff>
      <xdr:row>6</xdr:row>
      <xdr:rowOff>9525</xdr:rowOff>
    </xdr:from>
    <xdr:to>
      <xdr:col>8</xdr:col>
      <xdr:colOff>0</xdr:colOff>
      <xdr:row>9</xdr:row>
      <xdr:rowOff>38100</xdr:rowOff>
    </xdr:to>
    <xdr:sp macro="" textlink="">
      <xdr:nvSpPr>
        <xdr:cNvPr id="39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1354980" y="1095375"/>
          <a:ext cx="12942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47625</xdr:rowOff>
    </xdr:to>
    <xdr:sp macro="" textlink="">
      <xdr:nvSpPr>
        <xdr:cNvPr id="40" name="Retângulo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0" y="1085850"/>
          <a:ext cx="12649200" cy="47625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1256120</xdr:colOff>
      <xdr:row>9</xdr:row>
      <xdr:rowOff>38100</xdr:rowOff>
    </xdr:to>
    <xdr:sp macro="" textlink="">
      <xdr:nvSpPr>
        <xdr:cNvPr id="28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0" y="1095375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6841</xdr:rowOff>
    </xdr:to>
    <xdr:grpSp>
      <xdr:nvGrpSpPr>
        <xdr:cNvPr id="44" name="Agrupar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0" y="0"/>
          <a:ext cx="12649200" cy="911716"/>
          <a:chOff x="0" y="0"/>
          <a:chExt cx="12649200" cy="857250"/>
        </a:xfrm>
      </xdr:grpSpPr>
      <xdr:pic>
        <xdr:nvPicPr>
          <xdr:cNvPr id="45" name="Imagem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2649200" cy="857250"/>
          </a:xfrm>
          <a:prstGeom prst="rect">
            <a:avLst/>
          </a:prstGeom>
        </xdr:spPr>
      </xdr:pic>
      <xdr:pic>
        <xdr:nvPicPr>
          <xdr:cNvPr id="47" name="Imagem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775" y="47625"/>
            <a:ext cx="1417361" cy="7048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781050</xdr:colOff>
      <xdr:row>2</xdr:row>
      <xdr:rowOff>104775</xdr:rowOff>
    </xdr:from>
    <xdr:to>
      <xdr:col>6</xdr:col>
      <xdr:colOff>104776</xdr:colOff>
      <xdr:row>5</xdr:row>
      <xdr:rowOff>104776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1C1473FE-6BF6-43FE-8042-A0FF3415B562}"/>
            </a:ext>
          </a:extLst>
        </xdr:cNvPr>
        <xdr:cNvSpPr/>
      </xdr:nvSpPr>
      <xdr:spPr>
        <a:xfrm>
          <a:off x="3943350" y="466725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18607</xdr:rowOff>
    </xdr:from>
    <xdr:to>
      <xdr:col>0</xdr:col>
      <xdr:colOff>1256120</xdr:colOff>
      <xdr:row>9</xdr:row>
      <xdr:rowOff>47182</xdr:rowOff>
    </xdr:to>
    <xdr:sp macro="" textlink="">
      <xdr:nvSpPr>
        <xdr:cNvPr id="28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0" y="1104457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1</xdr:col>
      <xdr:colOff>944692</xdr:colOff>
      <xdr:row>6</xdr:row>
      <xdr:rowOff>18607</xdr:rowOff>
    </xdr:from>
    <xdr:to>
      <xdr:col>2</xdr:col>
      <xdr:colOff>687517</xdr:colOff>
      <xdr:row>9</xdr:row>
      <xdr:rowOff>47182</xdr:rowOff>
    </xdr:to>
    <xdr:sp macro="" textlink="">
      <xdr:nvSpPr>
        <xdr:cNvPr id="35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2525842" y="1104457"/>
          <a:ext cx="1323975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665153</xdr:colOff>
      <xdr:row>6</xdr:row>
      <xdr:rowOff>18607</xdr:rowOff>
    </xdr:from>
    <xdr:to>
      <xdr:col>3</xdr:col>
      <xdr:colOff>379403</xdr:colOff>
      <xdr:row>9</xdr:row>
      <xdr:rowOff>47182</xdr:rowOff>
    </xdr:to>
    <xdr:sp macro="" textlink="">
      <xdr:nvSpPr>
        <xdr:cNvPr id="36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827453" y="1104457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357039</xdr:colOff>
      <xdr:row>6</xdr:row>
      <xdr:rowOff>18607</xdr:rowOff>
    </xdr:from>
    <xdr:to>
      <xdr:col>4</xdr:col>
      <xdr:colOff>71289</xdr:colOff>
      <xdr:row>9</xdr:row>
      <xdr:rowOff>47182</xdr:rowOff>
    </xdr:to>
    <xdr:sp macro="" textlink="">
      <xdr:nvSpPr>
        <xdr:cNvPr id="37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5100489" y="1104457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48925</xdr:colOff>
      <xdr:row>6</xdr:row>
      <xdr:rowOff>18607</xdr:rowOff>
    </xdr:from>
    <xdr:to>
      <xdr:col>4</xdr:col>
      <xdr:colOff>1351472</xdr:colOff>
      <xdr:row>9</xdr:row>
      <xdr:rowOff>47182</xdr:rowOff>
    </xdr:to>
    <xdr:sp macro="" textlink="">
      <xdr:nvSpPr>
        <xdr:cNvPr id="38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6373525" y="1104457"/>
          <a:ext cx="1302547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4</xdr:col>
      <xdr:colOff>1329108</xdr:colOff>
      <xdr:row>6</xdr:row>
      <xdr:rowOff>18607</xdr:rowOff>
    </xdr:from>
    <xdr:to>
      <xdr:col>5</xdr:col>
      <xdr:colOff>1004078</xdr:colOff>
      <xdr:row>9</xdr:row>
      <xdr:rowOff>47182</xdr:rowOff>
    </xdr:to>
    <xdr:sp macro="" textlink="">
      <xdr:nvSpPr>
        <xdr:cNvPr id="39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653708" y="1104457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981714</xdr:colOff>
      <xdr:row>6</xdr:row>
      <xdr:rowOff>18607</xdr:rowOff>
    </xdr:from>
    <xdr:to>
      <xdr:col>6</xdr:col>
      <xdr:colOff>656684</xdr:colOff>
      <xdr:row>9</xdr:row>
      <xdr:rowOff>47182</xdr:rowOff>
    </xdr:to>
    <xdr:sp macro="" textlink="">
      <xdr:nvSpPr>
        <xdr:cNvPr id="40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8887464" y="1104457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634320</xdr:colOff>
      <xdr:row>6</xdr:row>
      <xdr:rowOff>18607</xdr:rowOff>
    </xdr:from>
    <xdr:to>
      <xdr:col>7</xdr:col>
      <xdr:colOff>309290</xdr:colOff>
      <xdr:row>9</xdr:row>
      <xdr:rowOff>47182</xdr:rowOff>
    </xdr:to>
    <xdr:sp macro="" textlink="">
      <xdr:nvSpPr>
        <xdr:cNvPr id="41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0121220" y="1104457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286930</xdr:colOff>
      <xdr:row>6</xdr:row>
      <xdr:rowOff>18607</xdr:rowOff>
    </xdr:from>
    <xdr:to>
      <xdr:col>8</xdr:col>
      <xdr:colOff>0</xdr:colOff>
      <xdr:row>9</xdr:row>
      <xdr:rowOff>47182</xdr:rowOff>
    </xdr:to>
    <xdr:sp macro="" textlink="">
      <xdr:nvSpPr>
        <xdr:cNvPr id="42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1354980" y="1104457"/>
          <a:ext cx="12942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0</xdr:col>
      <xdr:colOff>0</xdr:colOff>
      <xdr:row>6</xdr:row>
      <xdr:rowOff>3101</xdr:rowOff>
    </xdr:from>
    <xdr:to>
      <xdr:col>8</xdr:col>
      <xdr:colOff>0</xdr:colOff>
      <xdr:row>6</xdr:row>
      <xdr:rowOff>48820</xdr:rowOff>
    </xdr:to>
    <xdr:sp macro="" textlink="">
      <xdr:nvSpPr>
        <xdr:cNvPr id="32" name="Retângulo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0" y="1088951"/>
          <a:ext cx="1264920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1233756</xdr:colOff>
      <xdr:row>6</xdr:row>
      <xdr:rowOff>18607</xdr:rowOff>
    </xdr:from>
    <xdr:to>
      <xdr:col>1</xdr:col>
      <xdr:colOff>967056</xdr:colOff>
      <xdr:row>9</xdr:row>
      <xdr:rowOff>47182</xdr:rowOff>
    </xdr:to>
    <xdr:sp macro="" textlink="">
      <xdr:nvSpPr>
        <xdr:cNvPr id="29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233756" y="1104457"/>
          <a:ext cx="131445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784411</xdr:colOff>
      <xdr:row>2</xdr:row>
      <xdr:rowOff>78442</xdr:rowOff>
    </xdr:from>
    <xdr:to>
      <xdr:col>6</xdr:col>
      <xdr:colOff>112620</xdr:colOff>
      <xdr:row>5</xdr:row>
      <xdr:rowOff>83485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D05D1B11-1CB3-487A-8EF8-8F1220ECBE22}"/>
            </a:ext>
          </a:extLst>
        </xdr:cNvPr>
        <xdr:cNvSpPr/>
      </xdr:nvSpPr>
      <xdr:spPr>
        <a:xfrm>
          <a:off x="3944470" y="437030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4763</xdr:rowOff>
    </xdr:from>
    <xdr:to>
      <xdr:col>0</xdr:col>
      <xdr:colOff>1256120</xdr:colOff>
      <xdr:row>9</xdr:row>
      <xdr:rowOff>42863</xdr:rowOff>
    </xdr:to>
    <xdr:sp macro="" textlink="">
      <xdr:nvSpPr>
        <xdr:cNvPr id="32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0" y="109061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1234551</xdr:colOff>
      <xdr:row>6</xdr:row>
      <xdr:rowOff>4763</xdr:rowOff>
    </xdr:from>
    <xdr:to>
      <xdr:col>1</xdr:col>
      <xdr:colOff>967851</xdr:colOff>
      <xdr:row>9</xdr:row>
      <xdr:rowOff>42863</xdr:rowOff>
    </xdr:to>
    <xdr:sp macro="" textlink="">
      <xdr:nvSpPr>
        <xdr:cNvPr id="33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234551" y="1090613"/>
          <a:ext cx="131445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2</xdr:col>
      <xdr:colOff>667538</xdr:colOff>
      <xdr:row>6</xdr:row>
      <xdr:rowOff>4763</xdr:rowOff>
    </xdr:from>
    <xdr:to>
      <xdr:col>3</xdr:col>
      <xdr:colOff>381788</xdr:colOff>
      <xdr:row>9</xdr:row>
      <xdr:rowOff>42863</xdr:rowOff>
    </xdr:to>
    <xdr:sp macro="" textlink="">
      <xdr:nvSpPr>
        <xdr:cNvPr id="38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3829838" y="1090613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360219</xdr:colOff>
      <xdr:row>6</xdr:row>
      <xdr:rowOff>4763</xdr:rowOff>
    </xdr:from>
    <xdr:to>
      <xdr:col>4</xdr:col>
      <xdr:colOff>74469</xdr:colOff>
      <xdr:row>9</xdr:row>
      <xdr:rowOff>42863</xdr:rowOff>
    </xdr:to>
    <xdr:sp macro="" textlink="">
      <xdr:nvSpPr>
        <xdr:cNvPr id="40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5103669" y="1090613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1326731</xdr:colOff>
      <xdr:row>6</xdr:row>
      <xdr:rowOff>4763</xdr:rowOff>
    </xdr:from>
    <xdr:to>
      <xdr:col>5</xdr:col>
      <xdr:colOff>1001701</xdr:colOff>
      <xdr:row>9</xdr:row>
      <xdr:rowOff>42863</xdr:rowOff>
    </xdr:to>
    <xdr:sp macro="" textlink="">
      <xdr:nvSpPr>
        <xdr:cNvPr id="42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7651331" y="109061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980132</xdr:colOff>
      <xdr:row>6</xdr:row>
      <xdr:rowOff>4763</xdr:rowOff>
    </xdr:from>
    <xdr:to>
      <xdr:col>6</xdr:col>
      <xdr:colOff>655102</xdr:colOff>
      <xdr:row>9</xdr:row>
      <xdr:rowOff>42863</xdr:rowOff>
    </xdr:to>
    <xdr:sp macro="" textlink="">
      <xdr:nvSpPr>
        <xdr:cNvPr id="43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8885882" y="109061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633533</xdr:colOff>
      <xdr:row>6</xdr:row>
      <xdr:rowOff>4763</xdr:rowOff>
    </xdr:from>
    <xdr:to>
      <xdr:col>7</xdr:col>
      <xdr:colOff>308503</xdr:colOff>
      <xdr:row>9</xdr:row>
      <xdr:rowOff>42863</xdr:rowOff>
    </xdr:to>
    <xdr:sp macro="" textlink="">
      <xdr:nvSpPr>
        <xdr:cNvPr id="44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10120433" y="109061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286930</xdr:colOff>
      <xdr:row>6</xdr:row>
      <xdr:rowOff>9525</xdr:rowOff>
    </xdr:from>
    <xdr:to>
      <xdr:col>8</xdr:col>
      <xdr:colOff>0</xdr:colOff>
      <xdr:row>9</xdr:row>
      <xdr:rowOff>47625</xdr:rowOff>
    </xdr:to>
    <xdr:sp macro="" textlink="">
      <xdr:nvSpPr>
        <xdr:cNvPr id="45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11354980" y="1095375"/>
          <a:ext cx="12942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1</xdr:col>
      <xdr:colOff>946282</xdr:colOff>
      <xdr:row>6</xdr:row>
      <xdr:rowOff>4763</xdr:rowOff>
    </xdr:from>
    <xdr:to>
      <xdr:col>2</xdr:col>
      <xdr:colOff>689107</xdr:colOff>
      <xdr:row>9</xdr:row>
      <xdr:rowOff>42863</xdr:rowOff>
    </xdr:to>
    <xdr:sp macro="" textlink="">
      <xdr:nvSpPr>
        <xdr:cNvPr id="34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2527432" y="1090613"/>
          <a:ext cx="1323975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4</xdr:col>
      <xdr:colOff>38100</xdr:colOff>
      <xdr:row>6</xdr:row>
      <xdr:rowOff>9525</xdr:rowOff>
    </xdr:from>
    <xdr:to>
      <xdr:col>4</xdr:col>
      <xdr:colOff>1340647</xdr:colOff>
      <xdr:row>9</xdr:row>
      <xdr:rowOff>47625</xdr:rowOff>
    </xdr:to>
    <xdr:sp macro="" textlink="">
      <xdr:nvSpPr>
        <xdr:cNvPr id="50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6362700" y="1095375"/>
          <a:ext cx="1302547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45719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0" y="1085850"/>
          <a:ext cx="1264920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687917</xdr:colOff>
      <xdr:row>2</xdr:row>
      <xdr:rowOff>137584</xdr:rowOff>
    </xdr:from>
    <xdr:to>
      <xdr:col>6</xdr:col>
      <xdr:colOff>28576</xdr:colOff>
      <xdr:row>5</xdr:row>
      <xdr:rowOff>140760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AAE277E8-4529-48A6-8855-9D92EB9C2B1D}"/>
            </a:ext>
          </a:extLst>
        </xdr:cNvPr>
        <xdr:cNvSpPr/>
      </xdr:nvSpPr>
      <xdr:spPr>
        <a:xfrm>
          <a:off x="3841750" y="497417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4763</xdr:rowOff>
    </xdr:from>
    <xdr:to>
      <xdr:col>0</xdr:col>
      <xdr:colOff>1256120</xdr:colOff>
      <xdr:row>9</xdr:row>
      <xdr:rowOff>33338</xdr:rowOff>
    </xdr:to>
    <xdr:sp macro="" textlink="">
      <xdr:nvSpPr>
        <xdr:cNvPr id="28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0" y="1090613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1235609</xdr:colOff>
      <xdr:row>6</xdr:row>
      <xdr:rowOff>4763</xdr:rowOff>
    </xdr:from>
    <xdr:to>
      <xdr:col>1</xdr:col>
      <xdr:colOff>968909</xdr:colOff>
      <xdr:row>9</xdr:row>
      <xdr:rowOff>33338</xdr:rowOff>
    </xdr:to>
    <xdr:sp macro="" textlink="">
      <xdr:nvSpPr>
        <xdr:cNvPr id="34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1235609" y="1090613"/>
          <a:ext cx="131445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948398</xdr:colOff>
      <xdr:row>6</xdr:row>
      <xdr:rowOff>4763</xdr:rowOff>
    </xdr:from>
    <xdr:to>
      <xdr:col>2</xdr:col>
      <xdr:colOff>691223</xdr:colOff>
      <xdr:row>9</xdr:row>
      <xdr:rowOff>33338</xdr:rowOff>
    </xdr:to>
    <xdr:sp macro="" textlink="">
      <xdr:nvSpPr>
        <xdr:cNvPr id="35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2529548" y="1090613"/>
          <a:ext cx="1323975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670712</xdr:colOff>
      <xdr:row>6</xdr:row>
      <xdr:rowOff>4763</xdr:rowOff>
    </xdr:from>
    <xdr:to>
      <xdr:col>3</xdr:col>
      <xdr:colOff>384962</xdr:colOff>
      <xdr:row>9</xdr:row>
      <xdr:rowOff>33338</xdr:rowOff>
    </xdr:to>
    <xdr:sp macro="" textlink="">
      <xdr:nvSpPr>
        <xdr:cNvPr id="36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/>
      </xdr:nvSpPr>
      <xdr:spPr>
        <a:xfrm>
          <a:off x="3833012" y="1090613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364451</xdr:colOff>
      <xdr:row>6</xdr:row>
      <xdr:rowOff>4763</xdr:rowOff>
    </xdr:from>
    <xdr:to>
      <xdr:col>4</xdr:col>
      <xdr:colOff>78701</xdr:colOff>
      <xdr:row>9</xdr:row>
      <xdr:rowOff>33338</xdr:rowOff>
    </xdr:to>
    <xdr:sp macro="" textlink="">
      <xdr:nvSpPr>
        <xdr:cNvPr id="39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>
          <a:off x="5107901" y="1090613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1333079</xdr:colOff>
      <xdr:row>6</xdr:row>
      <xdr:rowOff>4763</xdr:rowOff>
    </xdr:from>
    <xdr:to>
      <xdr:col>5</xdr:col>
      <xdr:colOff>1008049</xdr:colOff>
      <xdr:row>9</xdr:row>
      <xdr:rowOff>33338</xdr:rowOff>
    </xdr:to>
    <xdr:sp macro="" textlink="">
      <xdr:nvSpPr>
        <xdr:cNvPr id="41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/>
      </xdr:nvSpPr>
      <xdr:spPr>
        <a:xfrm>
          <a:off x="7657679" y="1090613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987538</xdr:colOff>
      <xdr:row>6</xdr:row>
      <xdr:rowOff>4763</xdr:rowOff>
    </xdr:from>
    <xdr:to>
      <xdr:col>6</xdr:col>
      <xdr:colOff>662508</xdr:colOff>
      <xdr:row>9</xdr:row>
      <xdr:rowOff>33338</xdr:rowOff>
    </xdr:to>
    <xdr:sp macro="" textlink="">
      <xdr:nvSpPr>
        <xdr:cNvPr id="43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8893288" y="1090613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641997</xdr:colOff>
      <xdr:row>5</xdr:row>
      <xdr:rowOff>176213</xdr:rowOff>
    </xdr:from>
    <xdr:to>
      <xdr:col>7</xdr:col>
      <xdr:colOff>316967</xdr:colOff>
      <xdr:row>9</xdr:row>
      <xdr:rowOff>23813</xdr:rowOff>
    </xdr:to>
    <xdr:sp macro="" textlink="">
      <xdr:nvSpPr>
        <xdr:cNvPr id="44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10128897" y="1081088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296455</xdr:colOff>
      <xdr:row>5</xdr:row>
      <xdr:rowOff>176213</xdr:rowOff>
    </xdr:from>
    <xdr:to>
      <xdr:col>7</xdr:col>
      <xdr:colOff>1571625</xdr:colOff>
      <xdr:row>9</xdr:row>
      <xdr:rowOff>23813</xdr:rowOff>
    </xdr:to>
    <xdr:sp macro="" textlink="">
      <xdr:nvSpPr>
        <xdr:cNvPr id="45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11364505" y="1081088"/>
          <a:ext cx="127517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4</xdr:col>
      <xdr:colOff>47625</xdr:colOff>
      <xdr:row>6</xdr:row>
      <xdr:rowOff>19050</xdr:rowOff>
    </xdr:from>
    <xdr:to>
      <xdr:col>4</xdr:col>
      <xdr:colOff>1350172</xdr:colOff>
      <xdr:row>9</xdr:row>
      <xdr:rowOff>47625</xdr:rowOff>
    </xdr:to>
    <xdr:sp macro="" textlink="">
      <xdr:nvSpPr>
        <xdr:cNvPr id="47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/>
      </xdr:nvSpPr>
      <xdr:spPr>
        <a:xfrm>
          <a:off x="6372225" y="1104900"/>
          <a:ext cx="1302547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8</xdr:col>
      <xdr:colOff>0</xdr:colOff>
      <xdr:row>5</xdr:row>
      <xdr:rowOff>16429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175260</xdr:rowOff>
    </xdr:from>
    <xdr:to>
      <xdr:col>8</xdr:col>
      <xdr:colOff>0</xdr:colOff>
      <xdr:row>6</xdr:row>
      <xdr:rowOff>38099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0" y="1089660"/>
          <a:ext cx="1298448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790575</xdr:colOff>
      <xdr:row>2</xdr:row>
      <xdr:rowOff>142875</xdr:rowOff>
    </xdr:from>
    <xdr:to>
      <xdr:col>6</xdr:col>
      <xdr:colOff>114301</xdr:colOff>
      <xdr:row>5</xdr:row>
      <xdr:rowOff>142876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6F97B8A0-545D-4534-9478-729ED5F2C44E}"/>
            </a:ext>
          </a:extLst>
        </xdr:cNvPr>
        <xdr:cNvSpPr/>
      </xdr:nvSpPr>
      <xdr:spPr>
        <a:xfrm>
          <a:off x="3952875" y="504825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17</xdr:row>
      <xdr:rowOff>66675</xdr:rowOff>
    </xdr:from>
    <xdr:ext cx="18473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441960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19050</xdr:colOff>
      <xdr:row>11</xdr:row>
      <xdr:rowOff>88396</xdr:rowOff>
    </xdr:from>
    <xdr:ext cx="7839075" cy="1168903"/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1600200" y="2193421"/>
          <a:ext cx="7839075" cy="116890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800" b="1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Atenção:</a:t>
          </a:r>
          <a:r>
            <a:rPr lang="pt-BR" sz="1800" b="0" u="non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o valor relativo ao </a:t>
          </a:r>
          <a:r>
            <a:rPr lang="pt-BR" sz="1800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SAMU Regional </a:t>
          </a:r>
          <a:r>
            <a:rPr lang="pt-BR" sz="1800" b="0" u="non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não deve ser incluído como um incentivo federal para fins de contabilização nesta aba, pois o recurso continuará sob gestão estadual. Dessa forma, </a:t>
          </a:r>
          <a:r>
            <a:rPr lang="pt-BR" sz="1800" b="0" u="sng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campo 90540 - Urgência e Emergência não devem ser considerados os valores de SAMU Regional.</a:t>
          </a:r>
          <a:endParaRPr lang="pt-BR" sz="1800" b="1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0</xdr:colOff>
      <xdr:row>6</xdr:row>
      <xdr:rowOff>28575</xdr:rowOff>
    </xdr:from>
    <xdr:to>
      <xdr:col>0</xdr:col>
      <xdr:colOff>1256120</xdr:colOff>
      <xdr:row>9</xdr:row>
      <xdr:rowOff>57150</xdr:rowOff>
    </xdr:to>
    <xdr:sp macro="" textlink="">
      <xdr:nvSpPr>
        <xdr:cNvPr id="30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0" y="1114425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1235873</xdr:colOff>
      <xdr:row>6</xdr:row>
      <xdr:rowOff>28575</xdr:rowOff>
    </xdr:from>
    <xdr:to>
      <xdr:col>1</xdr:col>
      <xdr:colOff>969173</xdr:colOff>
      <xdr:row>9</xdr:row>
      <xdr:rowOff>57150</xdr:rowOff>
    </xdr:to>
    <xdr:sp macro="" textlink="">
      <xdr:nvSpPr>
        <xdr:cNvPr id="35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1235873" y="1114425"/>
          <a:ext cx="131445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948926</xdr:colOff>
      <xdr:row>6</xdr:row>
      <xdr:rowOff>28575</xdr:rowOff>
    </xdr:from>
    <xdr:to>
      <xdr:col>2</xdr:col>
      <xdr:colOff>691751</xdr:colOff>
      <xdr:row>9</xdr:row>
      <xdr:rowOff>57150</xdr:rowOff>
    </xdr:to>
    <xdr:sp macro="" textlink="">
      <xdr:nvSpPr>
        <xdr:cNvPr id="36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2530076" y="1114425"/>
          <a:ext cx="1323975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671504</xdr:colOff>
      <xdr:row>6</xdr:row>
      <xdr:rowOff>28575</xdr:rowOff>
    </xdr:from>
    <xdr:to>
      <xdr:col>3</xdr:col>
      <xdr:colOff>385754</xdr:colOff>
      <xdr:row>9</xdr:row>
      <xdr:rowOff>57150</xdr:rowOff>
    </xdr:to>
    <xdr:sp macro="" textlink="">
      <xdr:nvSpPr>
        <xdr:cNvPr id="37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3833804" y="1114425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4</xdr:col>
      <xdr:colOff>59510</xdr:colOff>
      <xdr:row>6</xdr:row>
      <xdr:rowOff>28575</xdr:rowOff>
    </xdr:from>
    <xdr:to>
      <xdr:col>4</xdr:col>
      <xdr:colOff>1362057</xdr:colOff>
      <xdr:row>9</xdr:row>
      <xdr:rowOff>57150</xdr:rowOff>
    </xdr:to>
    <xdr:sp macro="" textlink="">
      <xdr:nvSpPr>
        <xdr:cNvPr id="39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6384110" y="1114425"/>
          <a:ext cx="1302547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</a:t>
          </a:r>
        </a:p>
        <a:p>
          <a:pPr algn="ctr"/>
          <a:r>
            <a:rPr lang="pt-BR" sz="1200" b="1">
              <a:solidFill>
                <a:schemeClr val="bg1"/>
              </a:solidFill>
            </a:rPr>
            <a:t>Estaduais</a:t>
          </a:r>
        </a:p>
      </xdr:txBody>
    </xdr:sp>
    <xdr:clientData/>
  </xdr:twoCellAnchor>
  <xdr:twoCellAnchor>
    <xdr:from>
      <xdr:col>4</xdr:col>
      <xdr:colOff>1341810</xdr:colOff>
      <xdr:row>6</xdr:row>
      <xdr:rowOff>19050</xdr:rowOff>
    </xdr:from>
    <xdr:to>
      <xdr:col>5</xdr:col>
      <xdr:colOff>1016780</xdr:colOff>
      <xdr:row>9</xdr:row>
      <xdr:rowOff>47625</xdr:rowOff>
    </xdr:to>
    <xdr:sp macro="" textlink="">
      <xdr:nvSpPr>
        <xdr:cNvPr id="40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666410" y="1104900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996533</xdr:colOff>
      <xdr:row>6</xdr:row>
      <xdr:rowOff>19050</xdr:rowOff>
    </xdr:from>
    <xdr:to>
      <xdr:col>6</xdr:col>
      <xdr:colOff>671503</xdr:colOff>
      <xdr:row>9</xdr:row>
      <xdr:rowOff>47625</xdr:rowOff>
    </xdr:to>
    <xdr:sp macro="" textlink="">
      <xdr:nvSpPr>
        <xdr:cNvPr id="41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8902283" y="1104900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651256</xdr:colOff>
      <xdr:row>6</xdr:row>
      <xdr:rowOff>19050</xdr:rowOff>
    </xdr:from>
    <xdr:to>
      <xdr:col>7</xdr:col>
      <xdr:colOff>326226</xdr:colOff>
      <xdr:row>9</xdr:row>
      <xdr:rowOff>47625</xdr:rowOff>
    </xdr:to>
    <xdr:sp macro="" textlink="">
      <xdr:nvSpPr>
        <xdr:cNvPr id="42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10138156" y="1104900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305980</xdr:colOff>
      <xdr:row>6</xdr:row>
      <xdr:rowOff>19050</xdr:rowOff>
    </xdr:from>
    <xdr:to>
      <xdr:col>8</xdr:col>
      <xdr:colOff>0</xdr:colOff>
      <xdr:row>9</xdr:row>
      <xdr:rowOff>47625</xdr:rowOff>
    </xdr:to>
    <xdr:sp macro="" textlink="">
      <xdr:nvSpPr>
        <xdr:cNvPr id="43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11374030" y="1104900"/>
          <a:ext cx="127517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3</xdr:col>
      <xdr:colOff>365507</xdr:colOff>
      <xdr:row>6</xdr:row>
      <xdr:rowOff>28575</xdr:rowOff>
    </xdr:from>
    <xdr:to>
      <xdr:col>4</xdr:col>
      <xdr:colOff>79757</xdr:colOff>
      <xdr:row>9</xdr:row>
      <xdr:rowOff>57150</xdr:rowOff>
    </xdr:to>
    <xdr:sp macro="" textlink="">
      <xdr:nvSpPr>
        <xdr:cNvPr id="38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5108957" y="1114425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0</xdr:col>
      <xdr:colOff>0</xdr:colOff>
      <xdr:row>6</xdr:row>
      <xdr:rowOff>11430</xdr:rowOff>
    </xdr:from>
    <xdr:to>
      <xdr:col>8</xdr:col>
      <xdr:colOff>0</xdr:colOff>
      <xdr:row>6</xdr:row>
      <xdr:rowOff>57149</xdr:rowOff>
    </xdr:to>
    <xdr:sp macro="" textlink="">
      <xdr:nvSpPr>
        <xdr:cNvPr id="44" name="Retângulo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0" y="1108710"/>
          <a:ext cx="1298448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514350</xdr:colOff>
      <xdr:row>2</xdr:row>
      <xdr:rowOff>142875</xdr:rowOff>
    </xdr:from>
    <xdr:to>
      <xdr:col>5</xdr:col>
      <xdr:colOff>1419226</xdr:colOff>
      <xdr:row>5</xdr:row>
      <xdr:rowOff>142876</xdr:rowOff>
    </xdr:to>
    <xdr:sp macro="" textlink="">
      <xdr:nvSpPr>
        <xdr:cNvPr id="19" name="Retângulo 18">
          <a:extLst>
            <a:ext uri="{FF2B5EF4-FFF2-40B4-BE49-F238E27FC236}">
              <a16:creationId xmlns:a16="http://schemas.microsoft.com/office/drawing/2014/main" id="{F2DBB104-2005-47F0-9BEA-2FBCA313F36D}"/>
            </a:ext>
          </a:extLst>
        </xdr:cNvPr>
        <xdr:cNvSpPr/>
      </xdr:nvSpPr>
      <xdr:spPr>
        <a:xfrm>
          <a:off x="3676650" y="504825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1571626</xdr:colOff>
      <xdr:row>7</xdr:row>
      <xdr:rowOff>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12639676" cy="11430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335875</xdr:colOff>
      <xdr:row>6</xdr:row>
      <xdr:rowOff>23813</xdr:rowOff>
    </xdr:from>
    <xdr:to>
      <xdr:col>4</xdr:col>
      <xdr:colOff>50125</xdr:colOff>
      <xdr:row>10</xdr:row>
      <xdr:rowOff>14288</xdr:rowOff>
    </xdr:to>
    <xdr:sp macro="" textlink="">
      <xdr:nvSpPr>
        <xdr:cNvPr id="38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/>
      </xdr:nvSpPr>
      <xdr:spPr>
        <a:xfrm>
          <a:off x="5079325" y="1109663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1297362</xdr:colOff>
      <xdr:row>6</xdr:row>
      <xdr:rowOff>23813</xdr:rowOff>
    </xdr:from>
    <xdr:to>
      <xdr:col>5</xdr:col>
      <xdr:colOff>972332</xdr:colOff>
      <xdr:row>10</xdr:row>
      <xdr:rowOff>14288</xdr:rowOff>
    </xdr:to>
    <xdr:sp macro="" textlink="">
      <xdr:nvSpPr>
        <xdr:cNvPr id="42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/>
      </xdr:nvSpPr>
      <xdr:spPr>
        <a:xfrm>
          <a:off x="7621962" y="110966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5</xdr:col>
      <xdr:colOff>944677</xdr:colOff>
      <xdr:row>6</xdr:row>
      <xdr:rowOff>23813</xdr:rowOff>
    </xdr:from>
    <xdr:to>
      <xdr:col>6</xdr:col>
      <xdr:colOff>619647</xdr:colOff>
      <xdr:row>10</xdr:row>
      <xdr:rowOff>14288</xdr:rowOff>
    </xdr:to>
    <xdr:sp macro="" textlink="">
      <xdr:nvSpPr>
        <xdr:cNvPr id="44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/>
      </xdr:nvSpPr>
      <xdr:spPr>
        <a:xfrm>
          <a:off x="8850427" y="110966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6</xdr:col>
      <xdr:colOff>591992</xdr:colOff>
      <xdr:row>6</xdr:row>
      <xdr:rowOff>23813</xdr:rowOff>
    </xdr:from>
    <xdr:to>
      <xdr:col>7</xdr:col>
      <xdr:colOff>266962</xdr:colOff>
      <xdr:row>10</xdr:row>
      <xdr:rowOff>14288</xdr:rowOff>
    </xdr:to>
    <xdr:sp macro="" textlink="">
      <xdr:nvSpPr>
        <xdr:cNvPr id="45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/>
      </xdr:nvSpPr>
      <xdr:spPr>
        <a:xfrm>
          <a:off x="10078892" y="110966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239305</xdr:colOff>
      <xdr:row>6</xdr:row>
      <xdr:rowOff>23813</xdr:rowOff>
    </xdr:from>
    <xdr:to>
      <xdr:col>8</xdr:col>
      <xdr:colOff>0</xdr:colOff>
      <xdr:row>10</xdr:row>
      <xdr:rowOff>14288</xdr:rowOff>
    </xdr:to>
    <xdr:sp macro="" textlink="">
      <xdr:nvSpPr>
        <xdr:cNvPr id="46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/>
      </xdr:nvSpPr>
      <xdr:spPr>
        <a:xfrm>
          <a:off x="11307355" y="1109663"/>
          <a:ext cx="1341845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2</xdr:col>
      <xdr:colOff>649280</xdr:colOff>
      <xdr:row>6</xdr:row>
      <xdr:rowOff>23813</xdr:rowOff>
    </xdr:from>
    <xdr:to>
      <xdr:col>3</xdr:col>
      <xdr:colOff>363530</xdr:colOff>
      <xdr:row>10</xdr:row>
      <xdr:rowOff>14288</xdr:rowOff>
    </xdr:to>
    <xdr:sp macro="" textlink="">
      <xdr:nvSpPr>
        <xdr:cNvPr id="49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/>
      </xdr:nvSpPr>
      <xdr:spPr>
        <a:xfrm>
          <a:off x="3811580" y="1109663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1</xdr:col>
      <xdr:colOff>934110</xdr:colOff>
      <xdr:row>6</xdr:row>
      <xdr:rowOff>23813</xdr:rowOff>
    </xdr:from>
    <xdr:to>
      <xdr:col>2</xdr:col>
      <xdr:colOff>676935</xdr:colOff>
      <xdr:row>10</xdr:row>
      <xdr:rowOff>14288</xdr:rowOff>
    </xdr:to>
    <xdr:sp macro="" textlink="">
      <xdr:nvSpPr>
        <xdr:cNvPr id="51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2515260" y="1109663"/>
          <a:ext cx="1323975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0</xdr:col>
      <xdr:colOff>1228465</xdr:colOff>
      <xdr:row>6</xdr:row>
      <xdr:rowOff>23813</xdr:rowOff>
    </xdr:from>
    <xdr:to>
      <xdr:col>1</xdr:col>
      <xdr:colOff>961765</xdr:colOff>
      <xdr:row>10</xdr:row>
      <xdr:rowOff>14288</xdr:rowOff>
    </xdr:to>
    <xdr:sp macro="" textlink="">
      <xdr:nvSpPr>
        <xdr:cNvPr id="52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1228465" y="1109663"/>
          <a:ext cx="131445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0</xdr:col>
      <xdr:colOff>0</xdr:colOff>
      <xdr:row>6</xdr:row>
      <xdr:rowOff>23813</xdr:rowOff>
    </xdr:from>
    <xdr:to>
      <xdr:col>0</xdr:col>
      <xdr:colOff>1256120</xdr:colOff>
      <xdr:row>10</xdr:row>
      <xdr:rowOff>14288</xdr:rowOff>
    </xdr:to>
    <xdr:sp macro="" textlink="">
      <xdr:nvSpPr>
        <xdr:cNvPr id="54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/>
      </xdr:nvSpPr>
      <xdr:spPr>
        <a:xfrm>
          <a:off x="0" y="1109663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4</xdr:col>
      <xdr:colOff>22470</xdr:colOff>
      <xdr:row>6</xdr:row>
      <xdr:rowOff>23813</xdr:rowOff>
    </xdr:from>
    <xdr:to>
      <xdr:col>4</xdr:col>
      <xdr:colOff>1325017</xdr:colOff>
      <xdr:row>10</xdr:row>
      <xdr:rowOff>14288</xdr:rowOff>
    </xdr:to>
    <xdr:sp macro="" textlink="">
      <xdr:nvSpPr>
        <xdr:cNvPr id="8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6347070" y="1109663"/>
          <a:ext cx="1302547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0</xdr:col>
      <xdr:colOff>0</xdr:colOff>
      <xdr:row>6</xdr:row>
      <xdr:rowOff>1904</xdr:rowOff>
    </xdr:from>
    <xdr:to>
      <xdr:col>8</xdr:col>
      <xdr:colOff>0</xdr:colOff>
      <xdr:row>6</xdr:row>
      <xdr:rowOff>47623</xdr:rowOff>
    </xdr:to>
    <xdr:sp macro="" textlink="">
      <xdr:nvSpPr>
        <xdr:cNvPr id="40" name="Retângulo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/>
      </xdr:nvSpPr>
      <xdr:spPr>
        <a:xfrm>
          <a:off x="0" y="1087754"/>
          <a:ext cx="1264920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695325</xdr:colOff>
      <xdr:row>2</xdr:row>
      <xdr:rowOff>152400</xdr:rowOff>
    </xdr:from>
    <xdr:to>
      <xdr:col>6</xdr:col>
      <xdr:colOff>19051</xdr:colOff>
      <xdr:row>5</xdr:row>
      <xdr:rowOff>152401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8B24D7FA-65EF-4FE6-8E09-698BCF8D1D7D}"/>
            </a:ext>
          </a:extLst>
        </xdr:cNvPr>
        <xdr:cNvSpPr/>
      </xdr:nvSpPr>
      <xdr:spPr>
        <a:xfrm>
          <a:off x="3857625" y="514350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10</xdr:row>
      <xdr:rowOff>0</xdr:rowOff>
    </xdr:from>
    <xdr:ext cx="184731" cy="264560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20</xdr:row>
      <xdr:rowOff>66675</xdr:rowOff>
    </xdr:from>
    <xdr:ext cx="184731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6</xdr:row>
      <xdr:rowOff>14288</xdr:rowOff>
    </xdr:from>
    <xdr:to>
      <xdr:col>0</xdr:col>
      <xdr:colOff>1256120</xdr:colOff>
      <xdr:row>9</xdr:row>
      <xdr:rowOff>42863</xdr:rowOff>
    </xdr:to>
    <xdr:sp macro="" textlink="">
      <xdr:nvSpPr>
        <xdr:cNvPr id="35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/>
      </xdr:nvSpPr>
      <xdr:spPr>
        <a:xfrm>
          <a:off x="0" y="1100138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1235873</xdr:colOff>
      <xdr:row>6</xdr:row>
      <xdr:rowOff>14288</xdr:rowOff>
    </xdr:from>
    <xdr:to>
      <xdr:col>1</xdr:col>
      <xdr:colOff>969173</xdr:colOff>
      <xdr:row>9</xdr:row>
      <xdr:rowOff>42863</xdr:rowOff>
    </xdr:to>
    <xdr:sp macro="" textlink="">
      <xdr:nvSpPr>
        <xdr:cNvPr id="36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>
          <a:off x="1235873" y="1100138"/>
          <a:ext cx="131445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948926</xdr:colOff>
      <xdr:row>6</xdr:row>
      <xdr:rowOff>14288</xdr:rowOff>
    </xdr:from>
    <xdr:to>
      <xdr:col>2</xdr:col>
      <xdr:colOff>691751</xdr:colOff>
      <xdr:row>9</xdr:row>
      <xdr:rowOff>42863</xdr:rowOff>
    </xdr:to>
    <xdr:sp macro="" textlink="">
      <xdr:nvSpPr>
        <xdr:cNvPr id="37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/>
      </xdr:nvSpPr>
      <xdr:spPr>
        <a:xfrm>
          <a:off x="2530076" y="1100138"/>
          <a:ext cx="1323975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671504</xdr:colOff>
      <xdr:row>6</xdr:row>
      <xdr:rowOff>14288</xdr:rowOff>
    </xdr:from>
    <xdr:to>
      <xdr:col>3</xdr:col>
      <xdr:colOff>385754</xdr:colOff>
      <xdr:row>9</xdr:row>
      <xdr:rowOff>42863</xdr:rowOff>
    </xdr:to>
    <xdr:sp macro="" textlink="">
      <xdr:nvSpPr>
        <xdr:cNvPr id="38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/>
      </xdr:nvSpPr>
      <xdr:spPr>
        <a:xfrm>
          <a:off x="3833804" y="1100138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365507</xdr:colOff>
      <xdr:row>6</xdr:row>
      <xdr:rowOff>14288</xdr:rowOff>
    </xdr:from>
    <xdr:to>
      <xdr:col>4</xdr:col>
      <xdr:colOff>79757</xdr:colOff>
      <xdr:row>9</xdr:row>
      <xdr:rowOff>42863</xdr:rowOff>
    </xdr:to>
    <xdr:sp macro="" textlink="">
      <xdr:nvSpPr>
        <xdr:cNvPr id="39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5108957" y="1100138"/>
          <a:ext cx="129540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59510</xdr:colOff>
      <xdr:row>6</xdr:row>
      <xdr:rowOff>14288</xdr:rowOff>
    </xdr:from>
    <xdr:to>
      <xdr:col>4</xdr:col>
      <xdr:colOff>1362057</xdr:colOff>
      <xdr:row>9</xdr:row>
      <xdr:rowOff>42863</xdr:rowOff>
    </xdr:to>
    <xdr:sp macro="" textlink="">
      <xdr:nvSpPr>
        <xdr:cNvPr id="40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6384110" y="1100138"/>
          <a:ext cx="1302547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5</xdr:col>
      <xdr:colOff>996533</xdr:colOff>
      <xdr:row>6</xdr:row>
      <xdr:rowOff>14288</xdr:rowOff>
    </xdr:from>
    <xdr:to>
      <xdr:col>6</xdr:col>
      <xdr:colOff>671503</xdr:colOff>
      <xdr:row>9</xdr:row>
      <xdr:rowOff>42863</xdr:rowOff>
    </xdr:to>
    <xdr:sp macro="" textlink="">
      <xdr:nvSpPr>
        <xdr:cNvPr id="42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/>
      </xdr:nvSpPr>
      <xdr:spPr>
        <a:xfrm>
          <a:off x="8902283" y="1100138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4</xdr:col>
      <xdr:colOff>1341810</xdr:colOff>
      <xdr:row>6</xdr:row>
      <xdr:rowOff>14288</xdr:rowOff>
    </xdr:from>
    <xdr:to>
      <xdr:col>5</xdr:col>
      <xdr:colOff>1016780</xdr:colOff>
      <xdr:row>9</xdr:row>
      <xdr:rowOff>42863</xdr:rowOff>
    </xdr:to>
    <xdr:sp macro="" textlink="">
      <xdr:nvSpPr>
        <xdr:cNvPr id="41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/>
      </xdr:nvSpPr>
      <xdr:spPr>
        <a:xfrm>
          <a:off x="7666410" y="1100138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6</xdr:col>
      <xdr:colOff>651256</xdr:colOff>
      <xdr:row>6</xdr:row>
      <xdr:rowOff>14288</xdr:rowOff>
    </xdr:from>
    <xdr:to>
      <xdr:col>7</xdr:col>
      <xdr:colOff>326226</xdr:colOff>
      <xdr:row>9</xdr:row>
      <xdr:rowOff>42863</xdr:rowOff>
    </xdr:to>
    <xdr:sp macro="" textlink="">
      <xdr:nvSpPr>
        <xdr:cNvPr id="43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/>
      </xdr:nvSpPr>
      <xdr:spPr>
        <a:xfrm>
          <a:off x="10138156" y="1100138"/>
          <a:ext cx="125612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7</xdr:col>
      <xdr:colOff>305980</xdr:colOff>
      <xdr:row>6</xdr:row>
      <xdr:rowOff>14288</xdr:rowOff>
    </xdr:from>
    <xdr:to>
      <xdr:col>8</xdr:col>
      <xdr:colOff>0</xdr:colOff>
      <xdr:row>9</xdr:row>
      <xdr:rowOff>42863</xdr:rowOff>
    </xdr:to>
    <xdr:sp macro="" textlink="">
      <xdr:nvSpPr>
        <xdr:cNvPr id="44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/>
      </xdr:nvSpPr>
      <xdr:spPr>
        <a:xfrm>
          <a:off x="11374030" y="1100138"/>
          <a:ext cx="1275170" cy="590550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8</xdr:col>
      <xdr:colOff>0</xdr:colOff>
      <xdr:row>6</xdr:row>
      <xdr:rowOff>45719</xdr:rowOff>
    </xdr:to>
    <xdr:sp macro="" textlink="">
      <xdr:nvSpPr>
        <xdr:cNvPr id="45" name="Retângulo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0" y="1085850"/>
          <a:ext cx="1264920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2</xdr:col>
      <xdr:colOff>609600</xdr:colOff>
      <xdr:row>2</xdr:row>
      <xdr:rowOff>133350</xdr:rowOff>
    </xdr:from>
    <xdr:to>
      <xdr:col>5</xdr:col>
      <xdr:colOff>1514476</xdr:colOff>
      <xdr:row>5</xdr:row>
      <xdr:rowOff>133351</xdr:rowOff>
    </xdr:to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8C640F15-32CB-4776-9EAE-D49D7078A143}"/>
            </a:ext>
          </a:extLst>
        </xdr:cNvPr>
        <xdr:cNvSpPr/>
      </xdr:nvSpPr>
      <xdr:spPr>
        <a:xfrm>
          <a:off x="3771900" y="495300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1257300</xdr:colOff>
      <xdr:row>11</xdr:row>
      <xdr:rowOff>66675</xdr:rowOff>
    </xdr:from>
    <xdr:ext cx="184731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11</xdr:row>
      <xdr:rowOff>66675</xdr:rowOff>
    </xdr:from>
    <xdr:ext cx="184731" cy="264560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4419600" y="235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21</xdr:row>
      <xdr:rowOff>0</xdr:rowOff>
    </xdr:from>
    <xdr:ext cx="184731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/>
      </xdr:nvSpPr>
      <xdr:spPr>
        <a:xfrm>
          <a:off x="4419600" y="577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11</xdr:row>
      <xdr:rowOff>0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/>
      </xdr:nvSpPr>
      <xdr:spPr>
        <a:xfrm>
          <a:off x="4419600" y="350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21</xdr:row>
      <xdr:rowOff>0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/>
      </xdr:nvSpPr>
      <xdr:spPr>
        <a:xfrm>
          <a:off x="4419600" y="577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21</xdr:row>
      <xdr:rowOff>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/>
      </xdr:nvSpPr>
      <xdr:spPr>
        <a:xfrm>
          <a:off x="4419600" y="577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1257300</xdr:colOff>
      <xdr:row>21</xdr:row>
      <xdr:rowOff>0</xdr:rowOff>
    </xdr:from>
    <xdr:ext cx="184731" cy="264560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/>
      </xdr:nvSpPr>
      <xdr:spPr>
        <a:xfrm>
          <a:off x="4419600" y="577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0</xdr:col>
      <xdr:colOff>0</xdr:colOff>
      <xdr:row>6</xdr:row>
      <xdr:rowOff>33338</xdr:rowOff>
    </xdr:from>
    <xdr:to>
      <xdr:col>0</xdr:col>
      <xdr:colOff>1256120</xdr:colOff>
      <xdr:row>10</xdr:row>
      <xdr:rowOff>14288</xdr:rowOff>
    </xdr:to>
    <xdr:sp macro="" textlink="">
      <xdr:nvSpPr>
        <xdr:cNvPr id="34" name="Retângulo: Cantos Superiore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>
          <a:off x="0" y="1119188"/>
          <a:ext cx="1256120" cy="5619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Apresentação</a:t>
          </a:r>
        </a:p>
      </xdr:txBody>
    </xdr:sp>
    <xdr:clientData/>
  </xdr:twoCellAnchor>
  <xdr:twoCellAnchor>
    <xdr:from>
      <xdr:col>0</xdr:col>
      <xdr:colOff>1238250</xdr:colOff>
      <xdr:row>5</xdr:row>
      <xdr:rowOff>176213</xdr:rowOff>
    </xdr:from>
    <xdr:to>
      <xdr:col>1</xdr:col>
      <xdr:colOff>971550</xdr:colOff>
      <xdr:row>10</xdr:row>
      <xdr:rowOff>14288</xdr:rowOff>
    </xdr:to>
    <xdr:sp macro="" textlink="">
      <xdr:nvSpPr>
        <xdr:cNvPr id="45" name="Retângulo: Cantos Superiores Arredondado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/>
      </xdr:nvSpPr>
      <xdr:spPr>
        <a:xfrm>
          <a:off x="1238250" y="1081088"/>
          <a:ext cx="131445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Identificação</a:t>
          </a:r>
        </a:p>
      </xdr:txBody>
    </xdr:sp>
    <xdr:clientData/>
  </xdr:twoCellAnchor>
  <xdr:twoCellAnchor>
    <xdr:from>
      <xdr:col>1</xdr:col>
      <xdr:colOff>962025</xdr:colOff>
      <xdr:row>5</xdr:row>
      <xdr:rowOff>176213</xdr:rowOff>
    </xdr:from>
    <xdr:to>
      <xdr:col>2</xdr:col>
      <xdr:colOff>704850</xdr:colOff>
      <xdr:row>10</xdr:row>
      <xdr:rowOff>14288</xdr:rowOff>
    </xdr:to>
    <xdr:sp macro="" textlink="">
      <xdr:nvSpPr>
        <xdr:cNvPr id="46" name="Retângulo: Cantos Superiore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/>
      </xdr:nvSpPr>
      <xdr:spPr>
        <a:xfrm>
          <a:off x="2543175" y="1081088"/>
          <a:ext cx="1323975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CNES</a:t>
          </a:r>
        </a:p>
      </xdr:txBody>
    </xdr:sp>
    <xdr:clientData/>
  </xdr:twoCellAnchor>
  <xdr:twoCellAnchor>
    <xdr:from>
      <xdr:col>2</xdr:col>
      <xdr:colOff>695325</xdr:colOff>
      <xdr:row>5</xdr:row>
      <xdr:rowOff>176213</xdr:rowOff>
    </xdr:from>
    <xdr:to>
      <xdr:col>3</xdr:col>
      <xdr:colOff>409575</xdr:colOff>
      <xdr:row>10</xdr:row>
      <xdr:rowOff>14288</xdr:rowOff>
    </xdr:to>
    <xdr:sp macro="" textlink="">
      <xdr:nvSpPr>
        <xdr:cNvPr id="47" name="Retângulo: Cantos Superiores Arredondado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/>
      </xdr:nvSpPr>
      <xdr:spPr>
        <a:xfrm>
          <a:off x="3857625" y="1081088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PPI MAC</a:t>
          </a:r>
        </a:p>
      </xdr:txBody>
    </xdr:sp>
    <xdr:clientData/>
  </xdr:twoCellAnchor>
  <xdr:twoCellAnchor>
    <xdr:from>
      <xdr:col>3</xdr:col>
      <xdr:colOff>400050</xdr:colOff>
      <xdr:row>5</xdr:row>
      <xdr:rowOff>176213</xdr:rowOff>
    </xdr:from>
    <xdr:to>
      <xdr:col>4</xdr:col>
      <xdr:colOff>114300</xdr:colOff>
      <xdr:row>10</xdr:row>
      <xdr:rowOff>14288</xdr:rowOff>
    </xdr:to>
    <xdr:sp macro="" textlink="">
      <xdr:nvSpPr>
        <xdr:cNvPr id="48" name="Retângulo: Cantos Superiore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/>
      </xdr:nvSpPr>
      <xdr:spPr>
        <a:xfrm>
          <a:off x="5143500" y="1081088"/>
          <a:ext cx="129540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Incentivos Federais</a:t>
          </a:r>
        </a:p>
      </xdr:txBody>
    </xdr:sp>
    <xdr:clientData/>
  </xdr:twoCellAnchor>
  <xdr:twoCellAnchor>
    <xdr:from>
      <xdr:col>4</xdr:col>
      <xdr:colOff>1352550</xdr:colOff>
      <xdr:row>5</xdr:row>
      <xdr:rowOff>176213</xdr:rowOff>
    </xdr:from>
    <xdr:to>
      <xdr:col>5</xdr:col>
      <xdr:colOff>1027520</xdr:colOff>
      <xdr:row>10</xdr:row>
      <xdr:rowOff>14288</xdr:rowOff>
    </xdr:to>
    <xdr:sp macro="" textlink="">
      <xdr:nvSpPr>
        <xdr:cNvPr id="50" name="Retângulo: Cantos Superiore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/>
      </xdr:nvSpPr>
      <xdr:spPr>
        <a:xfrm>
          <a:off x="7677150" y="1081088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MAC</a:t>
          </a:r>
        </a:p>
      </xdr:txBody>
    </xdr:sp>
    <xdr:clientData/>
  </xdr:twoCellAnchor>
  <xdr:twoCellAnchor>
    <xdr:from>
      <xdr:col>6</xdr:col>
      <xdr:colOff>685800</xdr:colOff>
      <xdr:row>5</xdr:row>
      <xdr:rowOff>176213</xdr:rowOff>
    </xdr:from>
    <xdr:to>
      <xdr:col>7</xdr:col>
      <xdr:colOff>360770</xdr:colOff>
      <xdr:row>10</xdr:row>
      <xdr:rowOff>14288</xdr:rowOff>
    </xdr:to>
    <xdr:sp macro="" textlink="">
      <xdr:nvSpPr>
        <xdr:cNvPr id="52" name="Retângulo: Cantos Superiore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/>
      </xdr:nvSpPr>
      <xdr:spPr>
        <a:xfrm>
          <a:off x="10172700" y="1081088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Informações Municipais</a:t>
          </a:r>
        </a:p>
      </xdr:txBody>
    </xdr:sp>
    <xdr:clientData/>
  </xdr:twoCellAnchor>
  <xdr:twoCellAnchor>
    <xdr:from>
      <xdr:col>5</xdr:col>
      <xdr:colOff>1019175</xdr:colOff>
      <xdr:row>5</xdr:row>
      <xdr:rowOff>176213</xdr:rowOff>
    </xdr:from>
    <xdr:to>
      <xdr:col>6</xdr:col>
      <xdr:colOff>694145</xdr:colOff>
      <xdr:row>10</xdr:row>
      <xdr:rowOff>14288</xdr:rowOff>
    </xdr:to>
    <xdr:sp macro="" textlink="">
      <xdr:nvSpPr>
        <xdr:cNvPr id="51" name="Retângulo: Cantos Superiores Arredondados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8924925" y="1081088"/>
          <a:ext cx="125612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1A565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Produção </a:t>
          </a:r>
          <a:br>
            <a:rPr lang="pt-BR" sz="1200" b="1">
              <a:solidFill>
                <a:schemeClr val="bg1"/>
              </a:solidFill>
            </a:rPr>
          </a:br>
          <a:r>
            <a:rPr lang="pt-BR" sz="1200" b="1">
              <a:solidFill>
                <a:schemeClr val="bg1"/>
              </a:solidFill>
            </a:rPr>
            <a:t>FAEC</a:t>
          </a:r>
        </a:p>
      </xdr:txBody>
    </xdr:sp>
    <xdr:clientData/>
  </xdr:twoCellAnchor>
  <xdr:twoCellAnchor>
    <xdr:from>
      <xdr:col>7</xdr:col>
      <xdr:colOff>305980</xdr:colOff>
      <xdr:row>5</xdr:row>
      <xdr:rowOff>176213</xdr:rowOff>
    </xdr:from>
    <xdr:to>
      <xdr:col>8</xdr:col>
      <xdr:colOff>0</xdr:colOff>
      <xdr:row>10</xdr:row>
      <xdr:rowOff>14288</xdr:rowOff>
    </xdr:to>
    <xdr:sp macro="" textlink="">
      <xdr:nvSpPr>
        <xdr:cNvPr id="53" name="Retângulo: Cantos Superiores Arredondados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/>
      </xdr:nvSpPr>
      <xdr:spPr>
        <a:xfrm>
          <a:off x="11374030" y="1081088"/>
          <a:ext cx="1275170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Consolidado</a:t>
          </a:r>
        </a:p>
      </xdr:txBody>
    </xdr:sp>
    <xdr:clientData/>
  </xdr:twoCellAnchor>
  <xdr:twoCellAnchor>
    <xdr:from>
      <xdr:col>4</xdr:col>
      <xdr:colOff>76200</xdr:colOff>
      <xdr:row>6</xdr:row>
      <xdr:rowOff>0</xdr:rowOff>
    </xdr:from>
    <xdr:to>
      <xdr:col>4</xdr:col>
      <xdr:colOff>1378747</xdr:colOff>
      <xdr:row>10</xdr:row>
      <xdr:rowOff>19050</xdr:rowOff>
    </xdr:to>
    <xdr:sp macro="" textlink="">
      <xdr:nvSpPr>
        <xdr:cNvPr id="56" name="Retângulo: Cantos Superiores Arredondados 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/>
      </xdr:nvSpPr>
      <xdr:spPr>
        <a:xfrm>
          <a:off x="6400800" y="1085850"/>
          <a:ext cx="1302547" cy="600075"/>
        </a:xfrm>
        <a:custGeom>
          <a:avLst/>
          <a:gdLst>
            <a:gd name="connsiteX0" fmla="*/ 0 w 1252538"/>
            <a:gd name="connsiteY0" fmla="*/ 103190 h 619125"/>
            <a:gd name="connsiteX1" fmla="*/ 103190 w 1252538"/>
            <a:gd name="connsiteY1" fmla="*/ 0 h 619125"/>
            <a:gd name="connsiteX2" fmla="*/ 1149348 w 1252538"/>
            <a:gd name="connsiteY2" fmla="*/ 0 h 619125"/>
            <a:gd name="connsiteX3" fmla="*/ 1252538 w 1252538"/>
            <a:gd name="connsiteY3" fmla="*/ 103190 h 619125"/>
            <a:gd name="connsiteX4" fmla="*/ 1252538 w 1252538"/>
            <a:gd name="connsiteY4" fmla="*/ 515935 h 619125"/>
            <a:gd name="connsiteX5" fmla="*/ 1149348 w 1252538"/>
            <a:gd name="connsiteY5" fmla="*/ 619125 h 619125"/>
            <a:gd name="connsiteX6" fmla="*/ 103190 w 1252538"/>
            <a:gd name="connsiteY6" fmla="*/ 619125 h 619125"/>
            <a:gd name="connsiteX7" fmla="*/ 0 w 1252538"/>
            <a:gd name="connsiteY7" fmla="*/ 515935 h 619125"/>
            <a:gd name="connsiteX8" fmla="*/ 0 w 1252538"/>
            <a:gd name="connsiteY8" fmla="*/ 103190 h 61912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493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87451 w 1252541"/>
            <a:gd name="connsiteY2" fmla="*/ 1905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2541"/>
            <a:gd name="connsiteY0" fmla="*/ 122240 h 638175"/>
            <a:gd name="connsiteX1" fmla="*/ 55568 w 1252541"/>
            <a:gd name="connsiteY1" fmla="*/ 0 h 638175"/>
            <a:gd name="connsiteX2" fmla="*/ 1130301 w 1252541"/>
            <a:gd name="connsiteY2" fmla="*/ 0 h 638175"/>
            <a:gd name="connsiteX3" fmla="*/ 1252541 w 1252541"/>
            <a:gd name="connsiteY3" fmla="*/ 122240 h 638175"/>
            <a:gd name="connsiteX4" fmla="*/ 1252541 w 1252541"/>
            <a:gd name="connsiteY4" fmla="*/ 534985 h 638175"/>
            <a:gd name="connsiteX5" fmla="*/ 1149351 w 1252541"/>
            <a:gd name="connsiteY5" fmla="*/ 638175 h 638175"/>
            <a:gd name="connsiteX6" fmla="*/ 103193 w 1252541"/>
            <a:gd name="connsiteY6" fmla="*/ 638175 h 638175"/>
            <a:gd name="connsiteX7" fmla="*/ 3 w 1252541"/>
            <a:gd name="connsiteY7" fmla="*/ 534985 h 638175"/>
            <a:gd name="connsiteX8" fmla="*/ 3 w 1252541"/>
            <a:gd name="connsiteY8" fmla="*/ 122240 h 638175"/>
            <a:gd name="connsiteX0" fmla="*/ 3 w 1256120"/>
            <a:gd name="connsiteY0" fmla="*/ 122240 h 638175"/>
            <a:gd name="connsiteX1" fmla="*/ 55568 w 1256120"/>
            <a:gd name="connsiteY1" fmla="*/ 0 h 638175"/>
            <a:gd name="connsiteX2" fmla="*/ 1216026 w 1256120"/>
            <a:gd name="connsiteY2" fmla="*/ 0 h 638175"/>
            <a:gd name="connsiteX3" fmla="*/ 1252541 w 1256120"/>
            <a:gd name="connsiteY3" fmla="*/ 122240 h 638175"/>
            <a:gd name="connsiteX4" fmla="*/ 1252541 w 1256120"/>
            <a:gd name="connsiteY4" fmla="*/ 534985 h 638175"/>
            <a:gd name="connsiteX5" fmla="*/ 1149351 w 1256120"/>
            <a:gd name="connsiteY5" fmla="*/ 638175 h 638175"/>
            <a:gd name="connsiteX6" fmla="*/ 103193 w 1256120"/>
            <a:gd name="connsiteY6" fmla="*/ 638175 h 638175"/>
            <a:gd name="connsiteX7" fmla="*/ 3 w 1256120"/>
            <a:gd name="connsiteY7" fmla="*/ 534985 h 638175"/>
            <a:gd name="connsiteX8" fmla="*/ 3 w 1256120"/>
            <a:gd name="connsiteY8" fmla="*/ 122240 h 6381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256120" h="638175">
              <a:moveTo>
                <a:pt x="3" y="122240"/>
              </a:moveTo>
              <a:cubicBezTo>
                <a:pt x="3" y="65250"/>
                <a:pt x="-1422" y="0"/>
                <a:pt x="55568" y="0"/>
              </a:cubicBezTo>
              <a:lnTo>
                <a:pt x="1216026" y="0"/>
              </a:lnTo>
              <a:cubicBezTo>
                <a:pt x="1273016" y="0"/>
                <a:pt x="1252541" y="65250"/>
                <a:pt x="1252541" y="122240"/>
              </a:cubicBezTo>
              <a:lnTo>
                <a:pt x="1252541" y="534985"/>
              </a:lnTo>
              <a:cubicBezTo>
                <a:pt x="1252541" y="591975"/>
                <a:pt x="1206341" y="638175"/>
                <a:pt x="1149351" y="638175"/>
              </a:cubicBezTo>
              <a:lnTo>
                <a:pt x="103193" y="638175"/>
              </a:lnTo>
              <a:cubicBezTo>
                <a:pt x="46203" y="638175"/>
                <a:pt x="3" y="591975"/>
                <a:pt x="3" y="534985"/>
              </a:cubicBezTo>
              <a:lnTo>
                <a:pt x="3" y="122240"/>
              </a:lnTo>
              <a:close/>
            </a:path>
          </a:pathLst>
        </a:custGeom>
        <a:solidFill>
          <a:srgbClr val="2F909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Recursos Estaduais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5</xdr:row>
      <xdr:rowOff>6904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49200" cy="91177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50654</xdr:rowOff>
    </xdr:from>
    <xdr:to>
      <xdr:col>0</xdr:col>
      <xdr:colOff>1522136</xdr:colOff>
      <xdr:row>4</xdr:row>
      <xdr:rowOff>76439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0654"/>
          <a:ext cx="1417361" cy="74968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175260</xdr:rowOff>
    </xdr:from>
    <xdr:to>
      <xdr:col>8</xdr:col>
      <xdr:colOff>0</xdr:colOff>
      <xdr:row>6</xdr:row>
      <xdr:rowOff>38099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/>
      </xdr:nvSpPr>
      <xdr:spPr>
        <a:xfrm>
          <a:off x="0" y="1089660"/>
          <a:ext cx="12984480" cy="45719"/>
        </a:xfrm>
        <a:prstGeom prst="rect">
          <a:avLst/>
        </a:prstGeom>
        <a:solidFill>
          <a:srgbClr val="1A565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1104900</xdr:colOff>
      <xdr:row>2</xdr:row>
      <xdr:rowOff>95250</xdr:rowOff>
    </xdr:from>
    <xdr:to>
      <xdr:col>6</xdr:col>
      <xdr:colOff>428626</xdr:colOff>
      <xdr:row>5</xdr:row>
      <xdr:rowOff>95251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59AFC541-9596-49C9-BAF0-2DB657D55AE5}"/>
            </a:ext>
          </a:extLst>
        </xdr:cNvPr>
        <xdr:cNvSpPr/>
      </xdr:nvSpPr>
      <xdr:spPr>
        <a:xfrm>
          <a:off x="4267200" y="457200"/>
          <a:ext cx="5648326" cy="5429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pt-BR" sz="1600" b="1" cap="none" spc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Planilha Base para Recursos MAC - Disponibilidade e Adequação Orçamentária e Financeira</a:t>
          </a:r>
        </a:p>
        <a:p>
          <a:pPr algn="ctr"/>
          <a:r>
            <a:rPr lang="pt-BR" sz="1600" b="1" cap="none" spc="0" baseline="0">
              <a:ln w="0"/>
              <a:solidFill>
                <a:srgbClr val="1A5656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ublic"/>
            </a:rPr>
            <a:t> </a:t>
          </a:r>
          <a:endParaRPr lang="pt-BR" sz="1600" b="1" cap="none" spc="0">
            <a:ln w="0"/>
            <a:solidFill>
              <a:srgbClr val="1A5656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ubl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workbookViewId="0"/>
  </sheetViews>
  <sheetFormatPr defaultColWidth="0" defaultRowHeight="15" customHeight="1" zeroHeight="1"/>
  <cols>
    <col min="1" max="8" width="23.7109375" customWidth="1"/>
    <col min="9" max="16384" width="9.140625" hidden="1"/>
  </cols>
  <sheetData>
    <row r="1" spans="2:6"/>
    <row r="2" spans="2:6"/>
    <row r="3" spans="2:6"/>
    <row r="4" spans="2:6"/>
    <row r="5" spans="2:6"/>
    <row r="6" spans="2:6"/>
    <row r="7" spans="2:6"/>
    <row r="8" spans="2:6"/>
    <row r="9" spans="2:6"/>
    <row r="10" spans="2:6"/>
    <row r="11" spans="2:6"/>
    <row r="12" spans="2:6"/>
    <row r="13" spans="2:6"/>
    <row r="14" spans="2:6" ht="26.25">
      <c r="B14" s="14"/>
      <c r="C14" s="210" t="s">
        <v>0</v>
      </c>
      <c r="D14" s="210"/>
      <c r="E14" s="211"/>
      <c r="F14" s="211"/>
    </row>
    <row r="15" spans="2:6">
      <c r="B15" s="16"/>
      <c r="C15" s="212" t="s">
        <v>1</v>
      </c>
      <c r="D15" s="213"/>
      <c r="E15" s="214" t="s">
        <v>2</v>
      </c>
      <c r="F15" s="215"/>
    </row>
    <row r="16" spans="2:6">
      <c r="B16" s="16"/>
      <c r="C16" s="216" t="s">
        <v>3</v>
      </c>
      <c r="D16" s="17" t="s">
        <v>4</v>
      </c>
      <c r="E16" s="23" t="s">
        <v>5</v>
      </c>
      <c r="F16" s="22" t="s">
        <v>6</v>
      </c>
    </row>
    <row r="17" spans="2:6">
      <c r="B17" s="13"/>
      <c r="C17" s="217"/>
      <c r="D17" s="10">
        <v>1070834.8400000001</v>
      </c>
      <c r="E17" s="10"/>
      <c r="F17" s="11">
        <f>D17+E17</f>
        <v>1070834.8400000001</v>
      </c>
    </row>
    <row r="18" spans="2:6">
      <c r="B18" s="16"/>
      <c r="C18" s="21" t="s">
        <v>7</v>
      </c>
      <c r="D18" s="10">
        <v>34179827.079999998</v>
      </c>
      <c r="E18" s="10">
        <v>40356968.039999999</v>
      </c>
      <c r="F18" s="11">
        <f>D18+E18</f>
        <v>74536795.120000005</v>
      </c>
    </row>
    <row r="19" spans="2:6">
      <c r="B19" s="15"/>
      <c r="C19" s="21" t="s">
        <v>8</v>
      </c>
      <c r="D19" s="10"/>
      <c r="E19" s="10">
        <v>1027857.8</v>
      </c>
      <c r="F19" s="11">
        <f>D19+E19</f>
        <v>1027857.8</v>
      </c>
    </row>
    <row r="20" spans="2:6">
      <c r="B20" s="13"/>
      <c r="C20" s="20" t="s">
        <v>6</v>
      </c>
      <c r="D20" s="11">
        <f>SUM(D17+D18+D19)</f>
        <v>35250661.920000002</v>
      </c>
      <c r="E20" s="11">
        <f>SUM(E17+E18+E19)</f>
        <v>41384825.839999996</v>
      </c>
      <c r="F20" s="11">
        <f>SUM(D20:E20)</f>
        <v>76635487.75999999</v>
      </c>
    </row>
    <row r="21" spans="2:6">
      <c r="B21" s="13"/>
      <c r="C21" s="218" t="s">
        <v>9</v>
      </c>
      <c r="D21" s="218"/>
      <c r="E21" s="219"/>
      <c r="F21" s="219"/>
    </row>
    <row r="22" spans="2:6">
      <c r="B22" s="16"/>
      <c r="C22" s="7" t="s">
        <v>3</v>
      </c>
      <c r="D22" s="19" t="s">
        <v>7</v>
      </c>
      <c r="E22" s="9" t="s">
        <v>8</v>
      </c>
      <c r="F22" s="18" t="s">
        <v>6</v>
      </c>
    </row>
    <row r="23" spans="2:6">
      <c r="B23" s="15"/>
      <c r="C23" s="12"/>
      <c r="D23" s="12"/>
      <c r="E23" s="12"/>
      <c r="F23" s="12"/>
    </row>
    <row r="24" spans="2:6" ht="15.75" thickBot="1"/>
    <row r="25" spans="2:6" ht="26.25">
      <c r="C25" s="208" t="s">
        <v>10</v>
      </c>
      <c r="D25" s="209"/>
    </row>
    <row r="26" spans="2:6" ht="30">
      <c r="C26" s="32" t="s">
        <v>11</v>
      </c>
      <c r="D26" s="31">
        <f>Identificação!$E$23</f>
        <v>6</v>
      </c>
    </row>
    <row r="27" spans="2:6" ht="30">
      <c r="C27" s="24" t="s">
        <v>12</v>
      </c>
      <c r="D27" s="27">
        <f>Identificação!$E$24</f>
        <v>2024</v>
      </c>
    </row>
    <row r="28" spans="2:6" ht="30.75" thickBot="1">
      <c r="C28" s="33" t="s">
        <v>13</v>
      </c>
      <c r="D28" s="34">
        <f>Identificação!$E$25</f>
        <v>7</v>
      </c>
    </row>
    <row r="29" spans="2:6"/>
    <row r="30" spans="2:6"/>
    <row r="31" spans="2:6"/>
    <row r="32" spans="2: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</sheetData>
  <mergeCells count="6">
    <mergeCell ref="C25:D25"/>
    <mergeCell ref="C14:F14"/>
    <mergeCell ref="C15:D15"/>
    <mergeCell ref="E15:F15"/>
    <mergeCell ref="C16:C17"/>
    <mergeCell ref="C21:F2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5"/>
  <sheetViews>
    <sheetView showGridLines="0" showRowColHeaders="0" zoomScaleNormal="100" workbookViewId="0"/>
  </sheetViews>
  <sheetFormatPr defaultColWidth="0" defaultRowHeight="15" zeroHeight="1"/>
  <cols>
    <col min="1" max="8" width="23.7109375" customWidth="1"/>
    <col min="9" max="16384" width="9.140625" hidden="1"/>
  </cols>
  <sheetData>
    <row r="1" spans="2:6" ht="14.45" customHeight="1"/>
    <row r="2" spans="2:6" ht="14.45" customHeight="1"/>
    <row r="3" spans="2:6" ht="14.45" customHeight="1"/>
    <row r="4" spans="2:6" ht="14.45" customHeight="1"/>
    <row r="5" spans="2:6" ht="14.45" customHeight="1"/>
    <row r="6" spans="2:6" ht="14.45" customHeight="1"/>
    <row r="7" spans="2:6" ht="14.45" customHeight="1"/>
    <row r="8" spans="2:6" ht="1.5" customHeight="1"/>
    <row r="9" spans="2:6"/>
    <row r="10" spans="2:6"/>
    <row r="11" spans="2:6"/>
    <row r="12" spans="2:6" ht="15.75" thickBot="1"/>
    <row r="13" spans="2:6" ht="23.25">
      <c r="B13" s="14"/>
      <c r="C13" s="309" t="s">
        <v>1054</v>
      </c>
      <c r="D13" s="310"/>
      <c r="E13" s="310"/>
      <c r="F13" s="311"/>
    </row>
    <row r="14" spans="2:6">
      <c r="B14" s="3"/>
      <c r="C14" s="303" t="s">
        <v>1</v>
      </c>
      <c r="D14" s="304"/>
      <c r="E14" s="304"/>
      <c r="F14" s="305"/>
    </row>
    <row r="15" spans="2:6">
      <c r="B15" s="3"/>
      <c r="C15" s="38" t="s">
        <v>1051</v>
      </c>
      <c r="D15" s="45"/>
      <c r="E15" s="37" t="s">
        <v>1052</v>
      </c>
      <c r="F15" s="128"/>
    </row>
    <row r="16" spans="2:6">
      <c r="C16" s="98"/>
      <c r="D16" s="134" t="s">
        <v>4</v>
      </c>
      <c r="E16" s="135" t="s">
        <v>5</v>
      </c>
      <c r="F16" s="136" t="s">
        <v>6</v>
      </c>
    </row>
    <row r="17" spans="2:6">
      <c r="B17" s="13"/>
      <c r="C17" s="131" t="s">
        <v>25</v>
      </c>
      <c r="D17" s="138"/>
      <c r="E17" s="138"/>
      <c r="F17" s="139">
        <f>SUM(D17:E17)</f>
        <v>0</v>
      </c>
    </row>
    <row r="18" spans="2:6" ht="30">
      <c r="B18" s="13"/>
      <c r="C18" s="24" t="s">
        <v>1027</v>
      </c>
      <c r="D18" s="138"/>
      <c r="E18" s="138"/>
      <c r="F18" s="139">
        <f>SUM(D18:E18)</f>
        <v>0</v>
      </c>
    </row>
    <row r="19" spans="2:6">
      <c r="B19" s="13"/>
      <c r="C19" s="132" t="s">
        <v>27</v>
      </c>
      <c r="D19" s="138"/>
      <c r="E19" s="138"/>
      <c r="F19" s="139">
        <f>SUM(D19:E19)</f>
        <v>0</v>
      </c>
    </row>
    <row r="20" spans="2:6" s="15" customFormat="1" ht="15.75" thickBot="1">
      <c r="C20" s="133" t="s">
        <v>6</v>
      </c>
      <c r="D20" s="140">
        <f>SUM(D17:D19)</f>
        <v>0</v>
      </c>
      <c r="E20" s="140">
        <f>SUM(E17:E19)</f>
        <v>0</v>
      </c>
      <c r="F20" s="141">
        <f>SUM(D20:E20)</f>
        <v>0</v>
      </c>
    </row>
    <row r="21" spans="2:6" s="15" customFormat="1">
      <c r="C21" s="13" t="s">
        <v>3</v>
      </c>
      <c r="D21" s="13" t="s">
        <v>7</v>
      </c>
      <c r="E21" s="13" t="s">
        <v>8</v>
      </c>
      <c r="F21" s="13" t="s">
        <v>6</v>
      </c>
    </row>
    <row r="22" spans="2:6" ht="15.75" thickBot="1">
      <c r="B22" s="13"/>
      <c r="C22" s="26"/>
      <c r="D22" s="26"/>
      <c r="E22" s="26"/>
      <c r="F22" s="26"/>
    </row>
    <row r="23" spans="2:6" ht="51" customHeight="1">
      <c r="C23" s="299" t="s">
        <v>1055</v>
      </c>
      <c r="D23" s="300"/>
      <c r="E23" s="300"/>
      <c r="F23" s="301"/>
    </row>
    <row r="24" spans="2:6" ht="30">
      <c r="C24" s="100" t="s">
        <v>1026</v>
      </c>
      <c r="D24" s="101" t="s">
        <v>1027</v>
      </c>
      <c r="E24" s="99" t="s">
        <v>27</v>
      </c>
      <c r="F24" s="36" t="s">
        <v>6</v>
      </c>
    </row>
    <row r="25" spans="2:6" ht="15.75" thickBot="1">
      <c r="C25" s="116" t="str">
        <f>(IF(F17&lt;&gt;0,(F17/12)*Identificação!$E$25,"0"))</f>
        <v>0</v>
      </c>
      <c r="D25" s="82" t="str">
        <f>IF(F18&lt;&gt;0,(F18/12)*Identificação!$E$25,"0")</f>
        <v>0</v>
      </c>
      <c r="E25" s="82" t="str">
        <f>IF(F19&lt;&gt;0,(F19/12)*Identificação!$E$25,"0")</f>
        <v>0</v>
      </c>
      <c r="F25" s="83">
        <f>SUM(C25:E25)</f>
        <v>0</v>
      </c>
    </row>
    <row r="26" spans="2:6"/>
    <row r="27" spans="2:6" s="159" customFormat="1" ht="9.75" customHeight="1"/>
    <row r="28" spans="2:6"/>
    <row r="29" spans="2:6"/>
    <row r="30" spans="2:6"/>
    <row r="31" spans="2:6"/>
    <row r="32" spans="2:6"/>
    <row r="33"/>
    <row r="34"/>
    <row r="35"/>
    <row r="36"/>
    <row r="37"/>
    <row r="38"/>
    <row r="39"/>
    <row r="40"/>
    <row r="41"/>
    <row r="42"/>
    <row r="43"/>
    <row r="44"/>
    <row r="45"/>
  </sheetData>
  <sheetProtection sheet="1" objects="1" scenarios="1"/>
  <mergeCells count="3">
    <mergeCell ref="C23:F23"/>
    <mergeCell ref="C14:F14"/>
    <mergeCell ref="C13:F13"/>
  </mergeCells>
  <phoneticPr fontId="10" type="noConversion"/>
  <dataValidations count="2">
    <dataValidation allowBlank="1" showInputMessage="1" showErrorMessage="1" errorTitle="Período de análise" error="Atenção! Insira a data de início do período de análise no formato &quot;mm/aaaa&quot;." promptTitle="Período de análise" prompt="Insira a data de início do período de análise no formato &quot;mm/aaaa&quot;." sqref="D15" xr:uid="{00000000-0002-0000-0900-000000000000}"/>
    <dataValidation type="date" allowBlank="1" showInputMessage="1" showErrorMessage="1" errorTitle="Período de análise" error="Atenção! Insira a data de início do período de análise no formato &quot;mm/aaaa&quot;." promptTitle="Período de análise" prompt="Insira a data final do período de análise no formato &quot;mm/aaaa&quot;." sqref="F15" xr:uid="{00000000-0002-0000-0900-000001000000}">
      <formula1>43831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5"/>
  <sheetViews>
    <sheetView showGridLines="0" showRowColHeaders="0" zoomScaleNormal="100" workbookViewId="0"/>
  </sheetViews>
  <sheetFormatPr defaultColWidth="0" defaultRowHeight="15" zeroHeight="1"/>
  <cols>
    <col min="1" max="8" width="23.7109375" customWidth="1"/>
    <col min="9" max="16384" width="9.140625" hidden="1"/>
  </cols>
  <sheetData>
    <row r="1" spans="1:7" ht="14.45" customHeight="1"/>
    <row r="2" spans="1:7" ht="14.45" customHeight="1"/>
    <row r="3" spans="1:7" ht="14.45" customHeight="1"/>
    <row r="4" spans="1:7" ht="14.45" customHeight="1"/>
    <row r="5" spans="1:7" ht="14.45" customHeight="1"/>
    <row r="6" spans="1:7" ht="14.45" customHeight="1"/>
    <row r="7" spans="1:7" ht="14.45" customHeight="1"/>
    <row r="8" spans="1:7" ht="4.5" customHeight="1"/>
    <row r="9" spans="1:7"/>
    <row r="10" spans="1:7"/>
    <row r="11" spans="1:7"/>
    <row r="12" spans="1:7" ht="18.75" customHeight="1" thickBot="1"/>
    <row r="13" spans="1:7" ht="24.75" hidden="1" customHeight="1" thickBot="1">
      <c r="G13" s="15"/>
    </row>
    <row r="14" spans="1:7" ht="23.25">
      <c r="A14" s="3"/>
      <c r="B14" s="319" t="s">
        <v>1056</v>
      </c>
      <c r="C14" s="320"/>
      <c r="D14" s="320"/>
      <c r="E14" s="320"/>
      <c r="F14" s="321"/>
    </row>
    <row r="15" spans="1:7" ht="15" customHeight="1">
      <c r="B15" s="322" t="s">
        <v>1057</v>
      </c>
      <c r="C15" s="323"/>
      <c r="D15" s="323"/>
      <c r="E15" s="323"/>
      <c r="F15" s="324"/>
    </row>
    <row r="16" spans="1:7" ht="15" customHeight="1">
      <c r="A16" s="15"/>
      <c r="B16" s="60" t="s">
        <v>1026</v>
      </c>
      <c r="C16" s="317" t="s">
        <v>1027</v>
      </c>
      <c r="D16" s="318"/>
      <c r="E16" s="317" t="s">
        <v>27</v>
      </c>
      <c r="F16" s="318"/>
    </row>
    <row r="17" spans="1:8" ht="15" customHeight="1">
      <c r="A17" s="15"/>
      <c r="B17" s="59" t="s">
        <v>1058</v>
      </c>
      <c r="C17" s="8" t="s">
        <v>1058</v>
      </c>
      <c r="D17" s="58" t="s">
        <v>1059</v>
      </c>
      <c r="E17" s="92" t="s">
        <v>1058</v>
      </c>
      <c r="F17" s="115" t="s">
        <v>1059</v>
      </c>
    </row>
    <row r="18" spans="1:8" ht="15" customHeight="1" thickBot="1">
      <c r="A18" s="15"/>
      <c r="B18" s="76"/>
      <c r="C18" s="77"/>
      <c r="D18" s="78"/>
      <c r="E18" s="90"/>
      <c r="F18" s="129"/>
    </row>
    <row r="19" spans="1:8" ht="15" customHeight="1">
      <c r="A19" s="15"/>
      <c r="B19" s="15"/>
      <c r="F19" s="15"/>
      <c r="G19" s="15"/>
    </row>
    <row r="20" spans="1:8" ht="15" customHeight="1" thickBot="1">
      <c r="A20" s="15"/>
      <c r="B20" s="15"/>
      <c r="F20" s="15"/>
      <c r="G20" s="15"/>
    </row>
    <row r="21" spans="1:8" ht="15" hidden="1" customHeight="1" thickBot="1">
      <c r="A21" s="15"/>
      <c r="B21" s="15"/>
      <c r="F21" s="15"/>
      <c r="G21" s="15"/>
    </row>
    <row r="22" spans="1:8" ht="23.25">
      <c r="A22" s="15"/>
      <c r="B22" s="325" t="s">
        <v>1060</v>
      </c>
      <c r="C22" s="326"/>
      <c r="D22" s="326"/>
      <c r="E22" s="326"/>
      <c r="F22" s="327"/>
    </row>
    <row r="23" spans="1:8" ht="15" customHeight="1">
      <c r="A23" s="15"/>
      <c r="B23" s="95" t="s">
        <v>1026</v>
      </c>
      <c r="C23" s="312" t="s">
        <v>1027</v>
      </c>
      <c r="D23" s="313"/>
      <c r="E23" s="312" t="s">
        <v>27</v>
      </c>
      <c r="F23" s="283"/>
    </row>
    <row r="24" spans="1:8" ht="15" customHeight="1">
      <c r="A24" s="15"/>
      <c r="B24" s="59" t="s">
        <v>1058</v>
      </c>
      <c r="C24" s="58" t="s">
        <v>1058</v>
      </c>
      <c r="D24" s="58" t="s">
        <v>1059</v>
      </c>
      <c r="E24" s="94" t="s">
        <v>1058</v>
      </c>
      <c r="F24" s="93" t="s">
        <v>1059</v>
      </c>
    </row>
    <row r="25" spans="1:8" ht="15" customHeight="1">
      <c r="A25" s="15"/>
      <c r="B25" s="79">
        <f>IFERROR((B18/12)*Identificação!$E$25,0)</f>
        <v>0</v>
      </c>
      <c r="C25" s="80">
        <f>IFERROR((C18/12)*Identificação!$E$25,0)</f>
        <v>0</v>
      </c>
      <c r="D25" s="80">
        <f>IFERROR((D18/12)*Identificação!$E$25,0)</f>
        <v>0</v>
      </c>
      <c r="E25" s="91">
        <f>IFERROR((E18/12)*Identificação!$E$25,0)</f>
        <v>0</v>
      </c>
      <c r="F25" s="81">
        <f>IFERROR((F18/12)*Identificação!$E$25,0)</f>
        <v>0</v>
      </c>
    </row>
    <row r="26" spans="1:8" ht="15" customHeight="1" thickBot="1">
      <c r="A26" s="15"/>
      <c r="B26" s="87" t="s">
        <v>6</v>
      </c>
      <c r="C26" s="314">
        <f>SUM(B25:F25)</f>
        <v>0</v>
      </c>
      <c r="D26" s="315"/>
      <c r="E26" s="315"/>
      <c r="F26" s="316"/>
    </row>
    <row r="27" spans="1:8" ht="15.75" customHeight="1">
      <c r="A27" s="15"/>
      <c r="B27" s="26"/>
      <c r="C27" s="26"/>
      <c r="D27" s="26"/>
      <c r="E27" s="26"/>
      <c r="F27" s="26"/>
      <c r="G27" s="26"/>
      <c r="H27" s="15"/>
    </row>
    <row r="28" spans="1:8" s="159" customFormat="1" ht="9" customHeight="1"/>
    <row r="29" spans="1:8" hidden="1">
      <c r="A29" s="15"/>
      <c r="B29" s="15"/>
      <c r="C29" s="15"/>
      <c r="D29" s="15"/>
      <c r="E29" s="15"/>
      <c r="F29" s="15"/>
      <c r="G29" s="15"/>
      <c r="H29" s="15"/>
    </row>
    <row r="30" spans="1:8" hidden="1">
      <c r="A30" s="15"/>
      <c r="B30" s="15"/>
      <c r="C30" s="15"/>
      <c r="D30" s="15"/>
      <c r="E30" s="15"/>
      <c r="F30" s="15"/>
      <c r="G30" s="15"/>
      <c r="H30" s="15"/>
    </row>
    <row r="31" spans="1:8" hidden="1">
      <c r="A31" s="15"/>
      <c r="B31" s="15"/>
      <c r="C31" s="15"/>
      <c r="D31" s="15"/>
      <c r="E31" s="15"/>
      <c r="F31" s="15"/>
      <c r="G31" s="15"/>
      <c r="H31" s="15"/>
    </row>
    <row r="32" spans="1:8" hidden="1">
      <c r="A32" s="15"/>
      <c r="B32" s="15"/>
      <c r="C32" s="15"/>
      <c r="D32" s="15"/>
      <c r="E32" s="15"/>
      <c r="F32" s="15"/>
      <c r="G32" s="15"/>
      <c r="H32" s="15"/>
    </row>
    <row r="33" spans="1:8" hidden="1">
      <c r="A33" s="15"/>
      <c r="B33" s="15"/>
      <c r="C33" s="15"/>
      <c r="D33" s="15"/>
      <c r="E33" s="15"/>
      <c r="F33" s="15"/>
      <c r="G33" s="15"/>
      <c r="H33" s="15"/>
    </row>
    <row r="34" spans="1:8" hidden="1">
      <c r="A34" s="15"/>
      <c r="B34" s="15"/>
      <c r="C34" s="15"/>
      <c r="D34" s="15"/>
      <c r="E34" s="15"/>
      <c r="F34" s="15"/>
      <c r="G34" s="15"/>
      <c r="H34" s="15"/>
    </row>
    <row r="35" spans="1:8" hidden="1">
      <c r="A35" s="15"/>
      <c r="B35" s="15"/>
      <c r="C35" s="15"/>
      <c r="D35" s="15"/>
      <c r="E35" s="15"/>
      <c r="F35" s="15"/>
      <c r="G35" s="15"/>
      <c r="H35" s="15"/>
    </row>
    <row r="36" spans="1:8" hidden="1">
      <c r="A36" s="15"/>
      <c r="B36" s="15"/>
      <c r="C36" s="15"/>
      <c r="D36" s="15"/>
      <c r="E36" s="15"/>
      <c r="F36" s="15"/>
      <c r="G36" s="15"/>
      <c r="H36" s="15"/>
    </row>
    <row r="37" spans="1:8" hidden="1">
      <c r="A37" s="15"/>
      <c r="B37" s="15"/>
      <c r="C37" s="15"/>
      <c r="D37" s="15"/>
      <c r="E37" s="15"/>
      <c r="F37" s="15"/>
      <c r="G37" s="15"/>
      <c r="H37" s="15"/>
    </row>
    <row r="38" spans="1:8" hidden="1">
      <c r="A38" s="15"/>
      <c r="B38" s="15"/>
      <c r="C38" s="15"/>
      <c r="D38" s="15"/>
      <c r="E38" s="15"/>
      <c r="F38" s="15"/>
      <c r="G38" s="15"/>
      <c r="H38" s="15"/>
    </row>
    <row r="39" spans="1:8" hidden="1">
      <c r="A39" s="15"/>
      <c r="B39" s="15"/>
      <c r="C39" s="15"/>
      <c r="D39" s="15"/>
      <c r="E39" s="15"/>
      <c r="F39" s="15"/>
      <c r="G39" s="15"/>
      <c r="H39" s="15"/>
    </row>
    <row r="40" spans="1:8" hidden="1">
      <c r="A40" s="15"/>
      <c r="B40" s="15"/>
      <c r="C40" s="15"/>
      <c r="D40" s="15"/>
      <c r="E40" s="15"/>
      <c r="F40" s="15"/>
      <c r="G40" s="15"/>
      <c r="H40" s="15"/>
    </row>
    <row r="41" spans="1:8" hidden="1">
      <c r="B41" s="15"/>
      <c r="C41" s="15"/>
      <c r="D41" s="15"/>
      <c r="E41" s="15"/>
      <c r="F41" s="15"/>
      <c r="G41" s="15"/>
    </row>
    <row r="42" spans="1:8" hidden="1">
      <c r="B42" s="15"/>
      <c r="C42" s="15"/>
      <c r="D42" s="15"/>
      <c r="E42" s="15"/>
      <c r="F42" s="15"/>
      <c r="G42" s="15"/>
    </row>
    <row r="43" spans="1:8" hidden="1">
      <c r="B43" s="15"/>
      <c r="C43" s="15"/>
      <c r="D43" s="15"/>
      <c r="E43" s="15"/>
      <c r="F43" s="15"/>
      <c r="G43" s="15"/>
    </row>
    <row r="44" spans="1:8" hidden="1">
      <c r="B44" s="15"/>
      <c r="C44" s="15"/>
      <c r="D44" s="15"/>
      <c r="E44" s="15"/>
      <c r="F44" s="15"/>
      <c r="G44" s="15"/>
    </row>
    <row r="45" spans="1:8" hidden="1">
      <c r="B45" s="15"/>
      <c r="C45" s="15"/>
      <c r="D45" s="15"/>
      <c r="E45" s="15"/>
      <c r="F45" s="15"/>
      <c r="G45" s="15"/>
    </row>
    <row r="46" spans="1:8" hidden="1">
      <c r="B46" s="15"/>
      <c r="C46" s="15"/>
      <c r="D46" s="15"/>
      <c r="E46" s="15"/>
      <c r="F46" s="15"/>
      <c r="G46" s="15"/>
    </row>
    <row r="47" spans="1:8" hidden="1">
      <c r="B47" s="15"/>
      <c r="C47" s="15"/>
      <c r="D47" s="15"/>
      <c r="E47" s="15"/>
      <c r="F47" s="15"/>
      <c r="G47" s="15"/>
    </row>
    <row r="48" spans="1:8" hidden="1">
      <c r="B48" s="15"/>
      <c r="C48" s="15"/>
      <c r="D48" s="15"/>
      <c r="E48" s="15"/>
      <c r="F48" s="15"/>
      <c r="G48" s="15"/>
    </row>
    <row r="49" spans="2:7" hidden="1">
      <c r="B49" s="15"/>
      <c r="C49" s="15"/>
      <c r="D49" s="15"/>
      <c r="E49" s="15"/>
      <c r="F49" s="15"/>
      <c r="G49" s="15"/>
    </row>
    <row r="50" spans="2:7" hidden="1">
      <c r="B50" s="15"/>
      <c r="C50" s="15"/>
      <c r="D50" s="15"/>
      <c r="E50" s="15"/>
      <c r="F50" s="15"/>
      <c r="G50" s="15"/>
    </row>
    <row r="51" spans="2:7" hidden="1">
      <c r="B51" s="15"/>
      <c r="C51" s="15"/>
      <c r="D51" s="15"/>
      <c r="E51" s="15"/>
      <c r="F51" s="15"/>
      <c r="G51" s="15"/>
    </row>
    <row r="52" spans="2:7" hidden="1">
      <c r="B52" s="15"/>
      <c r="C52" s="15"/>
      <c r="D52" s="15"/>
      <c r="E52" s="15"/>
      <c r="F52" s="15"/>
      <c r="G52" s="15"/>
    </row>
    <row r="53" spans="2:7" hidden="1">
      <c r="B53" s="15"/>
      <c r="C53" s="15"/>
      <c r="D53" s="15"/>
      <c r="E53" s="15"/>
      <c r="F53" s="15"/>
      <c r="G53" s="15"/>
    </row>
    <row r="54" spans="2:7" hidden="1">
      <c r="B54" s="15"/>
      <c r="C54" s="15"/>
      <c r="D54" s="15"/>
      <c r="E54" s="15"/>
      <c r="F54" s="15"/>
      <c r="G54" s="15"/>
    </row>
    <row r="55" spans="2:7" hidden="1">
      <c r="B55" s="15"/>
      <c r="C55" s="15"/>
      <c r="D55" s="15"/>
      <c r="E55" s="15"/>
      <c r="F55" s="15"/>
      <c r="G55" s="15"/>
    </row>
  </sheetData>
  <sheetProtection sheet="1" objects="1" scenarios="1"/>
  <mergeCells count="8">
    <mergeCell ref="C23:D23"/>
    <mergeCell ref="E23:F23"/>
    <mergeCell ref="C26:F26"/>
    <mergeCell ref="E16:F16"/>
    <mergeCell ref="B14:F14"/>
    <mergeCell ref="B15:F15"/>
    <mergeCell ref="B22:F22"/>
    <mergeCell ref="C16:D16"/>
  </mergeCells>
  <phoneticPr fontId="10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6"/>
  <sheetViews>
    <sheetView showGridLines="0" showRowColHeaders="0" zoomScaleNormal="100" workbookViewId="0"/>
  </sheetViews>
  <sheetFormatPr defaultColWidth="0" defaultRowHeight="0" customHeight="1" zeroHeight="1"/>
  <cols>
    <col min="1" max="8" width="23.7109375" customWidth="1"/>
    <col min="9" max="16384" width="9.140625" hidden="1"/>
  </cols>
  <sheetData>
    <row r="1" spans="2:7" ht="14.45" customHeight="1"/>
    <row r="2" spans="2:7" ht="14.45" customHeight="1"/>
    <row r="3" spans="2:7" ht="14.45" customHeight="1"/>
    <row r="4" spans="2:7" ht="14.45" customHeight="1"/>
    <row r="5" spans="2:7" ht="14.45" customHeight="1"/>
    <row r="6" spans="2:7" ht="14.45" customHeight="1"/>
    <row r="7" spans="2:7" ht="14.45" customHeight="1"/>
    <row r="8" spans="2:7" ht="8.25" customHeight="1"/>
    <row r="9" spans="2:7" ht="15"/>
    <row r="10" spans="2:7" ht="15"/>
    <row r="11" spans="2:7" ht="15"/>
    <row r="12" spans="2:7" ht="15"/>
    <row r="13" spans="2:7" ht="15.75" thickBot="1"/>
    <row r="14" spans="2:7" ht="23.25">
      <c r="B14" s="357" t="s">
        <v>1061</v>
      </c>
      <c r="C14" s="358"/>
      <c r="D14" s="358"/>
      <c r="E14" s="358"/>
      <c r="F14" s="358"/>
      <c r="G14" s="359"/>
    </row>
    <row r="15" spans="2:7" ht="21">
      <c r="B15" s="360" t="s">
        <v>10</v>
      </c>
      <c r="C15" s="361"/>
      <c r="D15" s="361" t="s">
        <v>1062</v>
      </c>
      <c r="E15" s="361"/>
      <c r="F15" s="362" t="s">
        <v>1063</v>
      </c>
      <c r="G15" s="363"/>
    </row>
    <row r="16" spans="2:7" ht="30">
      <c r="B16" s="197" t="s">
        <v>11</v>
      </c>
      <c r="C16" s="29">
        <f>IF(Identificação!E23&lt;&gt;"",Identificação!E23,"-")</f>
        <v>6</v>
      </c>
      <c r="D16" s="167" t="s">
        <v>1064</v>
      </c>
      <c r="E16" s="165">
        <f>IFERROR('PPI MAC'!C24+'Produção FAEC'!F25,0)</f>
        <v>0</v>
      </c>
      <c r="F16" s="167" t="s">
        <v>1065</v>
      </c>
      <c r="G16" s="168">
        <f>IFERROR(IF('PPI MAC'!C24&lt;&gt;0,'PPI MAC'!C24,0),0)</f>
        <v>0</v>
      </c>
    </row>
    <row r="17" spans="1:8" ht="30">
      <c r="B17" s="197" t="s">
        <v>12</v>
      </c>
      <c r="C17" s="29">
        <f>IF(Identificação!E24&lt;&gt;"",Identificação!E24,"-")</f>
        <v>2024</v>
      </c>
      <c r="D17" s="167" t="s">
        <v>1066</v>
      </c>
      <c r="E17" s="166">
        <f>IF('Incentivos Estaduais'!F34&lt;&gt;0,'Incentivos Estaduais'!F34,0)</f>
        <v>326.66666666666663</v>
      </c>
      <c r="F17" s="167" t="s">
        <v>1067</v>
      </c>
      <c r="G17" s="169">
        <f>IF('Incentivos Federais'!F42&lt;&gt;0,'Incentivos Federais'!F42,0)</f>
        <v>0</v>
      </c>
    </row>
    <row r="18" spans="1:8" ht="60">
      <c r="B18" s="170" t="s">
        <v>21</v>
      </c>
      <c r="C18" s="73">
        <f>IF(Identificação!E25&lt;&gt;"",Identificação!E25,0)</f>
        <v>7</v>
      </c>
      <c r="D18" s="171" t="s">
        <v>1068</v>
      </c>
      <c r="E18" s="42">
        <f>IF('Informações Municipais'!C26&lt;&gt;0,'Informações Municipais'!C26,0)</f>
        <v>0</v>
      </c>
      <c r="F18" s="171" t="s">
        <v>1069</v>
      </c>
      <c r="G18" s="172">
        <f>IFERROR(G16-G17,0)</f>
        <v>0</v>
      </c>
    </row>
    <row r="19" spans="1:8" ht="21">
      <c r="B19" s="364" t="s">
        <v>1070</v>
      </c>
      <c r="C19" s="365"/>
      <c r="D19" s="365"/>
      <c r="E19" s="365"/>
      <c r="F19" s="365"/>
      <c r="G19" s="366"/>
    </row>
    <row r="20" spans="1:8" ht="15" customHeight="1">
      <c r="B20" s="353" t="s">
        <v>1071</v>
      </c>
      <c r="C20" s="354"/>
      <c r="D20" s="173">
        <f>'Produção MAC'!$F$24</f>
        <v>0</v>
      </c>
      <c r="E20" s="355" t="s">
        <v>1072</v>
      </c>
      <c r="F20" s="356"/>
      <c r="G20" s="174">
        <f>IFERROR(G18/D20,0)</f>
        <v>0</v>
      </c>
      <c r="H20" s="41"/>
    </row>
    <row r="21" spans="1:8" ht="15" customHeight="1">
      <c r="A21" s="39"/>
      <c r="B21" s="368" t="s">
        <v>1073</v>
      </c>
      <c r="C21" s="356"/>
      <c r="D21" s="175" t="str">
        <f>'Produção MAC'!$D$24</f>
        <v>0</v>
      </c>
      <c r="E21" s="368" t="s">
        <v>1073</v>
      </c>
      <c r="F21" s="356"/>
      <c r="G21" s="176">
        <f>IFERROR(ROUND(IF(D23&gt;G18,0,IF($G$20&lt;=1,($G$18-$D$23)/($D$21+$D$22)*D21,D21*$G$20)),2),0)</f>
        <v>0</v>
      </c>
      <c r="H21" s="41"/>
    </row>
    <row r="22" spans="1:8" ht="15" customHeight="1">
      <c r="B22" s="369" t="s">
        <v>1074</v>
      </c>
      <c r="C22" s="356"/>
      <c r="D22" s="175" t="str">
        <f>'Produção MAC'!$E$24</f>
        <v>0</v>
      </c>
      <c r="E22" s="369" t="s">
        <v>1074</v>
      </c>
      <c r="F22" s="356"/>
      <c r="G22" s="176">
        <f>IFERROR(ROUND(IF(D23&gt;G18,0,IF(G20&lt;=1,(G18-G21-G23),D22*G20)),2),0)</f>
        <v>0</v>
      </c>
    </row>
    <row r="23" spans="1:8" ht="15.75" customHeight="1" thickBot="1">
      <c r="B23" s="370" t="s">
        <v>1075</v>
      </c>
      <c r="C23" s="371"/>
      <c r="D23" s="177" t="str">
        <f>'Produção MAC'!$C$24</f>
        <v>0</v>
      </c>
      <c r="E23" s="370" t="s">
        <v>1075</v>
      </c>
      <c r="F23" s="371"/>
      <c r="G23" s="178">
        <f>IFERROR(ROUND(IF(D23&gt;G18,G18,IF($G$20&lt;=1,$D$23,$G$20*D23)),2),0)</f>
        <v>0</v>
      </c>
    </row>
    <row r="24" spans="1:8" ht="15.75" customHeight="1">
      <c r="B24" s="15"/>
      <c r="C24" s="28"/>
      <c r="G24" s="41"/>
    </row>
    <row r="25" spans="1:8" ht="15.75" thickBot="1">
      <c r="G25" s="41"/>
    </row>
    <row r="26" spans="1:8" ht="43.5" customHeight="1">
      <c r="B26" s="350" t="s">
        <v>1076</v>
      </c>
      <c r="C26" s="351"/>
      <c r="D26" s="351"/>
      <c r="E26" s="351"/>
      <c r="F26" s="351"/>
      <c r="G26" s="352"/>
    </row>
    <row r="27" spans="1:8" ht="30">
      <c r="B27" s="40" t="s">
        <v>1077</v>
      </c>
      <c r="C27" s="330" t="s">
        <v>1078</v>
      </c>
      <c r="D27" s="330"/>
      <c r="E27" s="193" t="s">
        <v>1079</v>
      </c>
      <c r="F27" s="330" t="s">
        <v>1080</v>
      </c>
      <c r="G27" s="331"/>
    </row>
    <row r="28" spans="1:8" ht="69.75" customHeight="1">
      <c r="B28" s="207" t="s">
        <v>1081</v>
      </c>
      <c r="C28" s="342" t="s">
        <v>1082</v>
      </c>
      <c r="D28" s="342"/>
      <c r="E28" s="183">
        <v>1600</v>
      </c>
      <c r="F28" s="332">
        <f>IFERROR(IF(Dados!U9=Dados!R4,'PPI MAC'!C24+'Produção FAEC'!F25,IF(Dados!U9=Dados!R6,'Incentivos Federais'!D42+'Incentivos Federais'!E42+'Produção FAEC'!D25+'Produção FAEC'!E25+G21+G22,0)),0)</f>
        <v>0</v>
      </c>
      <c r="G28" s="333"/>
      <c r="H28" s="4"/>
    </row>
    <row r="29" spans="1:8" ht="32.25" customHeight="1">
      <c r="B29" s="207" t="s">
        <v>1083</v>
      </c>
      <c r="C29" s="367" t="s">
        <v>1084</v>
      </c>
      <c r="D29" s="367"/>
      <c r="E29" s="183">
        <v>1659</v>
      </c>
      <c r="F29" s="332">
        <f>IFERROR(IF(Dados!U9=Dados!R4,0,IF(Dados!U9=Dados!R6,'PPI MAC'!C24+'Produção FAEC'!F25-Consolidado!F28,0)),0)</f>
        <v>0</v>
      </c>
      <c r="G29" s="333"/>
      <c r="H29" s="41"/>
    </row>
    <row r="30" spans="1:8" ht="51" customHeight="1">
      <c r="B30" s="207" t="s">
        <v>1085</v>
      </c>
      <c r="C30" s="342" t="s">
        <v>1086</v>
      </c>
      <c r="D30" s="342"/>
      <c r="E30" s="183">
        <v>1621</v>
      </c>
      <c r="F30" s="332">
        <f>IF('Incentivos Estaduais'!$F$34&lt;&gt;0,'Incentivos Estaduais'!$F$34,0)</f>
        <v>326.66666666666663</v>
      </c>
      <c r="G30" s="333"/>
      <c r="H30" s="41"/>
    </row>
    <row r="31" spans="1:8" ht="30.75" thickBot="1">
      <c r="B31" s="47"/>
      <c r="C31" s="343" t="s">
        <v>1087</v>
      </c>
      <c r="D31" s="343"/>
      <c r="E31" s="195" t="s">
        <v>1088</v>
      </c>
      <c r="F31" s="334">
        <f>'Informações Municipais'!C26</f>
        <v>0</v>
      </c>
      <c r="G31" s="335"/>
      <c r="H31" s="41"/>
    </row>
    <row r="32" spans="1:8" ht="15">
      <c r="B32" s="344" t="s">
        <v>1089</v>
      </c>
      <c r="C32" s="344"/>
      <c r="D32" s="344"/>
      <c r="E32" s="344"/>
      <c r="F32" s="344"/>
      <c r="G32" s="344"/>
    </row>
    <row r="33" spans="1:8" ht="15.75" thickBot="1">
      <c r="B33" s="6"/>
    </row>
    <row r="34" spans="1:8" ht="31.5" customHeight="1">
      <c r="B34" s="338" t="s">
        <v>1090</v>
      </c>
      <c r="C34" s="339"/>
      <c r="D34" s="339"/>
      <c r="E34" s="339"/>
      <c r="F34" s="339"/>
      <c r="G34" s="340"/>
    </row>
    <row r="35" spans="1:8" ht="15">
      <c r="B35" s="40" t="s">
        <v>1091</v>
      </c>
      <c r="C35" s="193" t="s">
        <v>1092</v>
      </c>
      <c r="D35" s="193" t="s">
        <v>1093</v>
      </c>
      <c r="E35" s="193" t="s">
        <v>1094</v>
      </c>
      <c r="F35" s="330" t="s">
        <v>1080</v>
      </c>
      <c r="G35" s="331"/>
    </row>
    <row r="36" spans="1:8" ht="48.75" customHeight="1">
      <c r="A36" s="74"/>
      <c r="B36" s="46" t="s">
        <v>1095</v>
      </c>
      <c r="C36" s="43" t="s">
        <v>1096</v>
      </c>
      <c r="D36" s="194" t="s">
        <v>1097</v>
      </c>
      <c r="E36" s="183">
        <v>1600</v>
      </c>
      <c r="F36" s="332">
        <f>IFERROR(IF(OR(Dados!U9=Dados!R4,Dados!U9=Dados!R6),G21+'Produção FAEC'!D25,0),0)</f>
        <v>0</v>
      </c>
      <c r="G36" s="333"/>
      <c r="H36" s="4"/>
    </row>
    <row r="37" spans="1:8" ht="30.75" thickBot="1">
      <c r="B37" s="47" t="s">
        <v>1095</v>
      </c>
      <c r="C37" s="48" t="s">
        <v>1096</v>
      </c>
      <c r="D37" s="195" t="s">
        <v>1097</v>
      </c>
      <c r="E37" s="195" t="s">
        <v>1088</v>
      </c>
      <c r="F37" s="334">
        <f>IF('Informações Municipais'!C25&lt;&gt;0,'Informações Municipais'!C25,0)</f>
        <v>0</v>
      </c>
      <c r="G37" s="335"/>
    </row>
    <row r="38" spans="1:8" ht="15.75" thickBot="1"/>
    <row r="39" spans="1:8" ht="44.25" customHeight="1">
      <c r="B39" s="347" t="s">
        <v>1098</v>
      </c>
      <c r="C39" s="348"/>
      <c r="D39" s="348"/>
      <c r="E39" s="348"/>
      <c r="F39" s="348"/>
      <c r="G39" s="349"/>
    </row>
    <row r="40" spans="1:8" ht="15">
      <c r="B40" s="70" t="s">
        <v>1091</v>
      </c>
      <c r="C40" s="72" t="s">
        <v>1092</v>
      </c>
      <c r="D40" s="71" t="s">
        <v>1093</v>
      </c>
      <c r="E40" s="71" t="s">
        <v>1094</v>
      </c>
      <c r="F40" s="345" t="s">
        <v>1080</v>
      </c>
      <c r="G40" s="346"/>
    </row>
    <row r="41" spans="1:8" ht="18" customHeight="1">
      <c r="B41" s="46" t="s">
        <v>1095</v>
      </c>
      <c r="C41" s="43" t="s">
        <v>1096</v>
      </c>
      <c r="D41" s="88" t="s">
        <v>1099</v>
      </c>
      <c r="E41" s="183">
        <v>1600</v>
      </c>
      <c r="F41" s="332">
        <f>IFERROR(IF(Dados!U9=Dados!R4,'Incentivos Federais'!C42+'Incentivos Federais'!E42,'Incentivos Federais'!E42),0)</f>
        <v>0</v>
      </c>
      <c r="G41" s="333"/>
      <c r="H41" s="41"/>
    </row>
    <row r="42" spans="1:8" ht="15">
      <c r="B42" s="46" t="s">
        <v>1095</v>
      </c>
      <c r="C42" s="43" t="s">
        <v>1096</v>
      </c>
      <c r="D42" s="88" t="s">
        <v>1099</v>
      </c>
      <c r="E42" s="183">
        <v>1621</v>
      </c>
      <c r="F42" s="332">
        <f>IFERROR('Incentivos Estaduais'!$E$34+'Incentivos Estaduais'!C34,0)</f>
        <v>326.66666666666663</v>
      </c>
      <c r="G42" s="333"/>
    </row>
    <row r="43" spans="1:8" ht="22.5" customHeight="1">
      <c r="B43" s="46" t="s">
        <v>1095</v>
      </c>
      <c r="C43" s="43" t="s">
        <v>1096</v>
      </c>
      <c r="D43" s="43" t="s">
        <v>1100</v>
      </c>
      <c r="E43" s="183">
        <v>1659</v>
      </c>
      <c r="F43" s="332">
        <f>IFERROR(IF(Dados!U9=Dados!R6,'Incentivos Federais'!C42,0),0)</f>
        <v>0</v>
      </c>
      <c r="G43" s="333"/>
    </row>
    <row r="44" spans="1:8" ht="27.75" customHeight="1" thickBot="1">
      <c r="B44" s="47" t="s">
        <v>1095</v>
      </c>
      <c r="C44" s="48" t="s">
        <v>1096</v>
      </c>
      <c r="D44" s="89" t="s">
        <v>1099</v>
      </c>
      <c r="E44" s="195" t="s">
        <v>1088</v>
      </c>
      <c r="F44" s="328">
        <f>IFERROR(IF('Informações Municipais'!F25&lt;&gt;0,'Informações Municipais'!F25,0),0)</f>
        <v>0</v>
      </c>
      <c r="G44" s="329"/>
    </row>
    <row r="45" spans="1:8" ht="26.25" customHeight="1">
      <c r="B45" s="341" t="s">
        <v>1101</v>
      </c>
      <c r="C45" s="341"/>
      <c r="D45" s="341"/>
      <c r="E45" s="341"/>
      <c r="F45" s="341"/>
      <c r="G45" s="341"/>
    </row>
    <row r="46" spans="1:8" ht="15" customHeight="1" thickBot="1"/>
    <row r="47" spans="1:8" ht="48" customHeight="1">
      <c r="B47" s="338" t="s">
        <v>1102</v>
      </c>
      <c r="C47" s="339"/>
      <c r="D47" s="339"/>
      <c r="E47" s="339"/>
      <c r="F47" s="339"/>
      <c r="G47" s="340"/>
    </row>
    <row r="48" spans="1:8" ht="15">
      <c r="B48" s="40" t="s">
        <v>1091</v>
      </c>
      <c r="C48" s="193" t="s">
        <v>1092</v>
      </c>
      <c r="D48" s="193" t="s">
        <v>1093</v>
      </c>
      <c r="E48" s="193" t="s">
        <v>1094</v>
      </c>
      <c r="F48" s="330" t="s">
        <v>1080</v>
      </c>
      <c r="G48" s="331"/>
    </row>
    <row r="49" spans="1:8" ht="15">
      <c r="B49" s="46" t="s">
        <v>1095</v>
      </c>
      <c r="C49" s="43" t="s">
        <v>1096</v>
      </c>
      <c r="D49" s="194" t="s">
        <v>1103</v>
      </c>
      <c r="E49" s="183">
        <v>1600</v>
      </c>
      <c r="F49" s="332">
        <f>IFERROR(IF(OR(Dados!U9=Dados!R6,Dados!U9=Dados!R4),'Incentivos Federais'!D42,0),0)</f>
        <v>0</v>
      </c>
      <c r="G49" s="333"/>
    </row>
    <row r="50" spans="1:8" ht="28.5" customHeight="1" thickBot="1">
      <c r="B50" s="46" t="s">
        <v>1095</v>
      </c>
      <c r="C50" s="43" t="s">
        <v>1096</v>
      </c>
      <c r="D50" s="194" t="s">
        <v>1103</v>
      </c>
      <c r="E50" s="195" t="s">
        <v>1088</v>
      </c>
      <c r="F50" s="332">
        <f>IF('Informações Municipais'!D25&lt;&gt;0,'Informações Municipais'!D25,0)</f>
        <v>0</v>
      </c>
      <c r="G50" s="333"/>
    </row>
    <row r="51" spans="1:8" ht="15.75" thickBot="1">
      <c r="B51" s="47" t="s">
        <v>1095</v>
      </c>
      <c r="C51" s="48" t="s">
        <v>1096</v>
      </c>
      <c r="D51" s="195" t="s">
        <v>1103</v>
      </c>
      <c r="E51" s="184">
        <v>1621</v>
      </c>
      <c r="F51" s="334">
        <f>IFERROR(IF('Incentivos Estaduais'!D34&lt;&gt;0,'Incentivos Estaduais'!$D$34,0),0)</f>
        <v>0</v>
      </c>
      <c r="G51" s="335"/>
    </row>
    <row r="52" spans="1:8" ht="15.75" hidden="1" thickBot="1">
      <c r="A52" s="2"/>
      <c r="B52" s="84" t="s">
        <v>1095</v>
      </c>
      <c r="C52" s="85" t="s">
        <v>1096</v>
      </c>
      <c r="D52" s="86" t="s">
        <v>1103</v>
      </c>
      <c r="E52" s="86" t="s">
        <v>1104</v>
      </c>
      <c r="F52" s="336" t="e">
        <f>IF(OR(Dados!U9=Dados!#REF!,Dados!U9=Dados!#REF!,Dados!#REF!,Dados!#REF!),'Incentivos Federais'!D42,0)</f>
        <v>#REF!</v>
      </c>
      <c r="G52" s="337"/>
    </row>
    <row r="53" spans="1:8" ht="15.75" thickBot="1"/>
    <row r="54" spans="1:8" ht="47.25" customHeight="1">
      <c r="B54" s="338" t="s">
        <v>1105</v>
      </c>
      <c r="C54" s="339"/>
      <c r="D54" s="339"/>
      <c r="E54" s="339"/>
      <c r="F54" s="339"/>
      <c r="G54" s="340"/>
    </row>
    <row r="55" spans="1:8" ht="15">
      <c r="B55" s="40" t="s">
        <v>1091</v>
      </c>
      <c r="C55" s="193" t="s">
        <v>1092</v>
      </c>
      <c r="D55" s="193" t="s">
        <v>1093</v>
      </c>
      <c r="E55" s="193" t="s">
        <v>1094</v>
      </c>
      <c r="F55" s="330" t="s">
        <v>1080</v>
      </c>
      <c r="G55" s="331"/>
    </row>
    <row r="56" spans="1:8" ht="15">
      <c r="B56" s="46" t="s">
        <v>1095</v>
      </c>
      <c r="C56" s="43" t="s">
        <v>1096</v>
      </c>
      <c r="D56" s="194" t="s">
        <v>1106</v>
      </c>
      <c r="E56" s="183">
        <v>1600</v>
      </c>
      <c r="F56" s="332">
        <f>IFERROR(F28-F36-F41-F49,0)</f>
        <v>0</v>
      </c>
      <c r="G56" s="333"/>
      <c r="H56" s="41"/>
    </row>
    <row r="57" spans="1:8" ht="30" customHeight="1" thickBot="1">
      <c r="B57" s="46" t="s">
        <v>1095</v>
      </c>
      <c r="C57" s="43" t="s">
        <v>1096</v>
      </c>
      <c r="D57" s="196" t="s">
        <v>1106</v>
      </c>
      <c r="E57" s="195" t="s">
        <v>1088</v>
      </c>
      <c r="F57" s="332">
        <f>IFERROR(F31-(F37+F50+F44),0)</f>
        <v>0</v>
      </c>
      <c r="G57" s="333"/>
      <c r="H57" s="41"/>
    </row>
    <row r="58" spans="1:8" ht="15.75" thickBot="1">
      <c r="B58" s="47" t="s">
        <v>1095</v>
      </c>
      <c r="C58" s="48" t="s">
        <v>1096</v>
      </c>
      <c r="D58" s="49" t="s">
        <v>1107</v>
      </c>
      <c r="E58" s="184">
        <v>1659</v>
      </c>
      <c r="F58" s="334">
        <f>F29-F43</f>
        <v>0</v>
      </c>
      <c r="G58" s="335"/>
      <c r="H58" s="41"/>
    </row>
    <row r="59" spans="1:8" ht="33.75" customHeight="1">
      <c r="B59" s="341" t="s">
        <v>1101</v>
      </c>
      <c r="C59" s="341"/>
      <c r="D59" s="341"/>
      <c r="E59" s="341"/>
      <c r="F59" s="341"/>
      <c r="G59" s="341"/>
    </row>
    <row r="60" spans="1:8" ht="15"/>
    <row r="61" spans="1:8" s="159" customFormat="1" ht="9" customHeight="1"/>
    <row r="62" spans="1:8" ht="15" hidden="1" customHeight="1"/>
    <row r="63" spans="1:8" ht="45" hidden="1" customHeight="1"/>
    <row r="64" spans="1:8" ht="14.2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45.7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</sheetData>
  <sheetProtection sheet="1" objects="1" scenarios="1"/>
  <mergeCells count="48">
    <mergeCell ref="B59:G59"/>
    <mergeCell ref="B20:C20"/>
    <mergeCell ref="E20:F20"/>
    <mergeCell ref="B14:G14"/>
    <mergeCell ref="B15:C15"/>
    <mergeCell ref="D15:E15"/>
    <mergeCell ref="F15:G15"/>
    <mergeCell ref="B19:G19"/>
    <mergeCell ref="C29:D29"/>
    <mergeCell ref="F29:G29"/>
    <mergeCell ref="B21:C21"/>
    <mergeCell ref="E21:F21"/>
    <mergeCell ref="B22:C22"/>
    <mergeCell ref="E22:F22"/>
    <mergeCell ref="B23:C23"/>
    <mergeCell ref="E23:F23"/>
    <mergeCell ref="B26:G26"/>
    <mergeCell ref="C27:D27"/>
    <mergeCell ref="F27:G27"/>
    <mergeCell ref="C28:D28"/>
    <mergeCell ref="F28:G28"/>
    <mergeCell ref="B34:G34"/>
    <mergeCell ref="F40:G40"/>
    <mergeCell ref="F41:G41"/>
    <mergeCell ref="F42:G42"/>
    <mergeCell ref="F43:G43"/>
    <mergeCell ref="F35:G35"/>
    <mergeCell ref="F36:G36"/>
    <mergeCell ref="F37:G37"/>
    <mergeCell ref="B39:G39"/>
    <mergeCell ref="C30:D30"/>
    <mergeCell ref="F30:G30"/>
    <mergeCell ref="C31:D31"/>
    <mergeCell ref="F31:G31"/>
    <mergeCell ref="B32:G32"/>
    <mergeCell ref="F44:G44"/>
    <mergeCell ref="F55:G55"/>
    <mergeCell ref="F56:G56"/>
    <mergeCell ref="F57:G57"/>
    <mergeCell ref="F58:G58"/>
    <mergeCell ref="F48:G48"/>
    <mergeCell ref="F49:G49"/>
    <mergeCell ref="F50:G50"/>
    <mergeCell ref="F51:G51"/>
    <mergeCell ref="F52:G52"/>
    <mergeCell ref="B54:G54"/>
    <mergeCell ref="B47:G47"/>
    <mergeCell ref="B45:G45"/>
  </mergeCells>
  <phoneticPr fontId="10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showGridLines="0" showRowColHeaders="0" tabSelected="1" zoomScaleNormal="100" workbookViewId="0"/>
  </sheetViews>
  <sheetFormatPr defaultColWidth="0" defaultRowHeight="15" customHeight="1" zeroHeight="1"/>
  <cols>
    <col min="1" max="8" width="23.7109375" customWidth="1"/>
    <col min="9" max="16384" width="9.140625" hidden="1"/>
  </cols>
  <sheetData>
    <row r="1" spans="3:6" ht="14.45" customHeight="1"/>
    <row r="2" spans="3:6" ht="14.45" customHeight="1"/>
    <row r="3" spans="3:6" ht="14.45" customHeight="1"/>
    <row r="4" spans="3:6" ht="14.45" customHeight="1"/>
    <row r="5" spans="3:6" ht="14.45" customHeight="1"/>
    <row r="6" spans="3:6" ht="14.45" customHeight="1"/>
    <row r="7" spans="3:6" ht="14.45" customHeight="1"/>
    <row r="8" spans="3:6"/>
    <row r="9" spans="3:6"/>
    <row r="10" spans="3:6"/>
    <row r="11" spans="3:6" ht="15.75" thickBot="1"/>
    <row r="12" spans="3:6" ht="15.75" hidden="1" thickBot="1"/>
    <row r="13" spans="3:6" ht="15" customHeight="1">
      <c r="C13" s="220" t="s">
        <v>1110</v>
      </c>
      <c r="D13" s="221"/>
      <c r="E13" s="221"/>
      <c r="F13" s="222"/>
    </row>
    <row r="14" spans="3:6" ht="15" customHeight="1">
      <c r="C14" s="223"/>
      <c r="D14" s="224"/>
      <c r="E14" s="224"/>
      <c r="F14" s="225"/>
    </row>
    <row r="15" spans="3:6" ht="15" customHeight="1">
      <c r="C15" s="223"/>
      <c r="D15" s="224"/>
      <c r="E15" s="224"/>
      <c r="F15" s="225"/>
    </row>
    <row r="16" spans="3:6" ht="15" customHeight="1">
      <c r="C16" s="223"/>
      <c r="D16" s="224"/>
      <c r="E16" s="224"/>
      <c r="F16" s="225"/>
    </row>
    <row r="17" spans="3:6" ht="15" customHeight="1">
      <c r="C17" s="223"/>
      <c r="D17" s="224"/>
      <c r="E17" s="224"/>
      <c r="F17" s="225"/>
    </row>
    <row r="18" spans="3:6" ht="15" customHeight="1">
      <c r="C18" s="223"/>
      <c r="D18" s="224"/>
      <c r="E18" s="224"/>
      <c r="F18" s="225"/>
    </row>
    <row r="19" spans="3:6" ht="15" customHeight="1">
      <c r="C19" s="223"/>
      <c r="D19" s="224"/>
      <c r="E19" s="224"/>
      <c r="F19" s="225"/>
    </row>
    <row r="20" spans="3:6" ht="15" customHeight="1">
      <c r="C20" s="223"/>
      <c r="D20" s="224"/>
      <c r="E20" s="224"/>
      <c r="F20" s="225"/>
    </row>
    <row r="21" spans="3:6" ht="15" customHeight="1">
      <c r="C21" s="223"/>
      <c r="D21" s="224"/>
      <c r="E21" s="224"/>
      <c r="F21" s="225"/>
    </row>
    <row r="22" spans="3:6" ht="15" customHeight="1">
      <c r="C22" s="223"/>
      <c r="D22" s="224"/>
      <c r="E22" s="224"/>
      <c r="F22" s="225"/>
    </row>
    <row r="23" spans="3:6" ht="15" customHeight="1">
      <c r="C23" s="223"/>
      <c r="D23" s="224"/>
      <c r="E23" s="224"/>
      <c r="F23" s="225"/>
    </row>
    <row r="24" spans="3:6" ht="15" customHeight="1">
      <c r="C24" s="223"/>
      <c r="D24" s="224"/>
      <c r="E24" s="224"/>
      <c r="F24" s="225"/>
    </row>
    <row r="25" spans="3:6" ht="15" customHeight="1">
      <c r="C25" s="223"/>
      <c r="D25" s="224"/>
      <c r="E25" s="224"/>
      <c r="F25" s="225"/>
    </row>
    <row r="26" spans="3:6" ht="15" customHeight="1">
      <c r="C26" s="223"/>
      <c r="D26" s="224"/>
      <c r="E26" s="224"/>
      <c r="F26" s="225"/>
    </row>
    <row r="27" spans="3:6" ht="15" customHeight="1">
      <c r="C27" s="223"/>
      <c r="D27" s="224"/>
      <c r="E27" s="224"/>
      <c r="F27" s="225"/>
    </row>
    <row r="28" spans="3:6" ht="15.75" customHeight="1" thickBot="1">
      <c r="C28" s="226"/>
      <c r="D28" s="227"/>
      <c r="E28" s="227"/>
      <c r="F28" s="228"/>
    </row>
    <row r="29" spans="3:6"/>
    <row r="30" spans="3:6" s="159" customFormat="1" ht="8.25" customHeight="1"/>
  </sheetData>
  <sheetProtection sheet="1" objects="1" scenarios="1"/>
  <mergeCells count="1">
    <mergeCell ref="C13:F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showRowColHeaders="0" zoomScaleNormal="100" workbookViewId="0">
      <selection activeCell="A13" sqref="A13:B13"/>
    </sheetView>
  </sheetViews>
  <sheetFormatPr defaultColWidth="0" defaultRowHeight="15" customHeight="1" zeroHeight="1"/>
  <cols>
    <col min="1" max="8" width="23.7109375" customWidth="1"/>
    <col min="9" max="16384" width="9.140625" hidden="1"/>
  </cols>
  <sheetData>
    <row r="1" spans="1:5" ht="14.45" customHeight="1"/>
    <row r="2" spans="1:5" ht="14.45" customHeight="1"/>
    <row r="3" spans="1:5" ht="14.45" customHeight="1"/>
    <row r="4" spans="1:5" ht="14.45" customHeight="1"/>
    <row r="5" spans="1:5" ht="14.45" customHeight="1"/>
    <row r="6" spans="1:5" ht="14.45" customHeight="1"/>
    <row r="7" spans="1:5" ht="14.45" customHeight="1"/>
    <row r="8" spans="1:5"/>
    <row r="9" spans="1:5"/>
    <row r="10" spans="1:5"/>
    <row r="11" spans="1:5" ht="15.75" thickBot="1"/>
    <row r="12" spans="1:5" ht="15.75" hidden="1" thickBot="1"/>
    <row r="13" spans="1:5" ht="81" customHeight="1">
      <c r="A13" s="239"/>
      <c r="B13" s="239"/>
      <c r="D13" s="235" t="s">
        <v>14</v>
      </c>
      <c r="E13" s="236"/>
    </row>
    <row r="14" spans="1:5" ht="18.75">
      <c r="D14" s="237"/>
      <c r="E14" s="238"/>
    </row>
    <row r="15" spans="1:5">
      <c r="D15" s="120" t="s">
        <v>15</v>
      </c>
      <c r="E15" s="121" t="str">
        <f>IFERROR(VLOOKUP($D$14,Dados!$D$2:$J$854,2,FALSE),"-")</f>
        <v>-</v>
      </c>
    </row>
    <row r="16" spans="1:5">
      <c r="D16" s="122" t="s">
        <v>16</v>
      </c>
      <c r="E16" s="121" t="str">
        <f>IFERROR(VLOOKUP($D$14,Dados!$D$2:$J$854,4,FALSE),"-")</f>
        <v>-</v>
      </c>
    </row>
    <row r="17" spans="3:6" s="2" customFormat="1">
      <c r="D17" s="123" t="s">
        <v>17</v>
      </c>
      <c r="E17" s="121" t="str">
        <f>IFERROR(VLOOKUP($D$14,Dados!$D$2:$J$854,5,FALSE),"-")</f>
        <v>-</v>
      </c>
    </row>
    <row r="18" spans="3:6">
      <c r="D18" s="124" t="s">
        <v>18</v>
      </c>
      <c r="E18" s="121" t="str">
        <f>IFERROR(VLOOKUP($D$14,Dados!$D$2:$J$854,6,FALSE),"-")</f>
        <v>-</v>
      </c>
    </row>
    <row r="19" spans="3:6" ht="15.75" thickBot="1">
      <c r="D19" s="125" t="s">
        <v>19</v>
      </c>
      <c r="E19" s="126" t="str">
        <f>IFERROR(VLOOKUP($D$14,Dados!$D$2:$J$854,3,FALSE),"-")</f>
        <v>-</v>
      </c>
    </row>
    <row r="20" spans="3:6" ht="15.75" thickBot="1">
      <c r="D20" s="1"/>
      <c r="E20" s="1"/>
    </row>
    <row r="21" spans="3:6" ht="15.75" hidden="1" thickBot="1">
      <c r="D21" s="1"/>
      <c r="E21" s="1"/>
    </row>
    <row r="22" spans="3:6" ht="51.75" customHeight="1">
      <c r="D22" s="235" t="s">
        <v>20</v>
      </c>
      <c r="E22" s="236"/>
    </row>
    <row r="23" spans="3:6" ht="29.25" customHeight="1">
      <c r="D23" s="64" t="s">
        <v>11</v>
      </c>
      <c r="E23" s="65">
        <v>6</v>
      </c>
    </row>
    <row r="24" spans="3:6" ht="30" customHeight="1">
      <c r="D24" s="64" t="s">
        <v>12</v>
      </c>
      <c r="E24" s="65">
        <v>2024</v>
      </c>
    </row>
    <row r="25" spans="3:6" ht="60.75" thickBot="1">
      <c r="D25" s="66" t="s">
        <v>21</v>
      </c>
      <c r="E25" s="67">
        <f>IF(E23&gt;0,13-E23,"-")</f>
        <v>7</v>
      </c>
    </row>
    <row r="26" spans="3:6" ht="15.75" thickBot="1"/>
    <row r="27" spans="3:6" ht="15.75" hidden="1" thickBot="1"/>
    <row r="28" spans="3:6" ht="55.5" customHeight="1">
      <c r="C28" s="242" t="s">
        <v>22</v>
      </c>
      <c r="D28" s="243"/>
      <c r="E28" s="243"/>
      <c r="F28" s="244"/>
    </row>
    <row r="29" spans="3:6">
      <c r="C29" s="245" t="s">
        <v>23</v>
      </c>
      <c r="D29" s="246"/>
      <c r="E29" s="246" t="s">
        <v>24</v>
      </c>
      <c r="F29" s="247"/>
    </row>
    <row r="30" spans="3:6">
      <c r="C30" s="248" t="s">
        <v>25</v>
      </c>
      <c r="D30" s="249"/>
      <c r="E30" s="250">
        <v>1600</v>
      </c>
      <c r="F30" s="251"/>
    </row>
    <row r="31" spans="3:6">
      <c r="C31" s="233" t="s">
        <v>26</v>
      </c>
      <c r="D31" s="234"/>
      <c r="E31" s="240">
        <v>1600</v>
      </c>
      <c r="F31" s="241"/>
    </row>
    <row r="32" spans="3:6" ht="15" customHeight="1" thickBot="1">
      <c r="C32" s="231" t="s">
        <v>27</v>
      </c>
      <c r="D32" s="232"/>
      <c r="E32" s="229">
        <v>1600</v>
      </c>
      <c r="F32" s="230"/>
    </row>
    <row r="33" ht="15" customHeight="1"/>
    <row r="36" s="159" customFormat="1" ht="8.25" customHeight="1"/>
  </sheetData>
  <sheetProtection sheet="1" objects="1" scenarios="1"/>
  <mergeCells count="13">
    <mergeCell ref="A13:B13"/>
    <mergeCell ref="E31:F31"/>
    <mergeCell ref="C28:F28"/>
    <mergeCell ref="C29:D29"/>
    <mergeCell ref="E29:F29"/>
    <mergeCell ref="C30:D30"/>
    <mergeCell ref="E30:F30"/>
    <mergeCell ref="E32:F32"/>
    <mergeCell ref="C32:D32"/>
    <mergeCell ref="C31:D31"/>
    <mergeCell ref="D13:E13"/>
    <mergeCell ref="D14:E14"/>
    <mergeCell ref="D22:E22"/>
  </mergeCells>
  <phoneticPr fontId="10" type="noConversion"/>
  <dataValidations count="3">
    <dataValidation type="list" allowBlank="1" showInputMessage="1" showErrorMessage="1" sqref="E24" xr:uid="{00000000-0002-0000-0200-000000000000}">
      <formula1>"2021, 2022, 2023, 2024, 2025, 2026, 2027, 2028, 2029, 2030"</formula1>
    </dataValidation>
    <dataValidation type="list" allowBlank="1" showInputMessage="1" showErrorMessage="1" sqref="E23" xr:uid="{00000000-0002-0000-0200-000001000000}">
      <formula1>"01,02,03,04,05,06,07,08,09,10,11,12"</formula1>
    </dataValidation>
    <dataValidation type="list" allowBlank="1" showInputMessage="1" showErrorMessage="1" sqref="E30:F30" xr:uid="{00000000-0002-0000-0200-000002000000}">
      <formula1>"1.659,1.600"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elecione o nome do município" xr:uid="{00000000-0002-0000-0200-000003000000}">
          <x14:formula1>
            <xm:f>Dados!$D$861:$D$1479</xm:f>
          </x14:formula1>
          <xm:sqref>D14:E14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V1479"/>
  <sheetViews>
    <sheetView workbookViewId="0">
      <selection activeCell="A6" sqref="A6"/>
    </sheetView>
  </sheetViews>
  <sheetFormatPr defaultRowHeight="15"/>
  <cols>
    <col min="3" max="3" width="30" bestFit="1" customWidth="1"/>
    <col min="4" max="4" width="30" customWidth="1"/>
    <col min="5" max="5" width="30" bestFit="1" customWidth="1"/>
    <col min="6" max="6" width="16.7109375" customWidth="1"/>
    <col min="7" max="7" width="20.85546875" bestFit="1" customWidth="1"/>
    <col min="8" max="8" width="39.42578125" bestFit="1" customWidth="1"/>
    <col min="9" max="9" width="21.140625" bestFit="1" customWidth="1"/>
    <col min="10" max="10" width="9.7109375" bestFit="1" customWidth="1"/>
    <col min="18" max="18" width="23.5703125" bestFit="1" customWidth="1"/>
    <col min="19" max="19" width="13.140625" customWidth="1"/>
    <col min="20" max="20" width="14.7109375" customWidth="1"/>
    <col min="21" max="21" width="10.28515625" customWidth="1"/>
    <col min="22" max="22" width="11.85546875" customWidth="1"/>
  </cols>
  <sheetData>
    <row r="1" spans="3:22" ht="75">
      <c r="C1" s="102" t="s">
        <v>28</v>
      </c>
      <c r="D1" s="102" t="s">
        <v>29</v>
      </c>
      <c r="E1" s="102" t="s">
        <v>28</v>
      </c>
      <c r="F1" s="103" t="s">
        <v>30</v>
      </c>
      <c r="G1" s="102" t="s">
        <v>16</v>
      </c>
      <c r="H1" s="102" t="s">
        <v>31</v>
      </c>
      <c r="I1" s="102" t="s">
        <v>32</v>
      </c>
      <c r="J1" s="102" t="s">
        <v>33</v>
      </c>
    </row>
    <row r="2" spans="3:22">
      <c r="C2" s="104">
        <v>310010</v>
      </c>
      <c r="D2" s="69" t="s">
        <v>34</v>
      </c>
      <c r="E2" s="104">
        <v>310010</v>
      </c>
      <c r="F2" s="105">
        <v>6972</v>
      </c>
      <c r="G2" s="69" t="s">
        <v>35</v>
      </c>
      <c r="H2" s="106" t="s">
        <v>36</v>
      </c>
      <c r="I2" s="106" t="s">
        <v>37</v>
      </c>
      <c r="J2" s="107" t="s">
        <v>38</v>
      </c>
      <c r="K2" t="s">
        <v>39</v>
      </c>
      <c r="L2" t="str">
        <f>D2&amp;K2</f>
        <v>Abadia dos Dourados;</v>
      </c>
      <c r="R2" s="252" t="s">
        <v>40</v>
      </c>
      <c r="S2" s="252"/>
      <c r="T2" s="252"/>
      <c r="U2" s="252"/>
      <c r="V2" s="252"/>
    </row>
    <row r="3" spans="3:22">
      <c r="C3" s="104">
        <v>310020</v>
      </c>
      <c r="D3" s="69" t="s">
        <v>41</v>
      </c>
      <c r="E3" s="104">
        <v>310020</v>
      </c>
      <c r="F3" s="105">
        <v>23223</v>
      </c>
      <c r="G3" s="69" t="s">
        <v>42</v>
      </c>
      <c r="H3" s="106" t="s">
        <v>43</v>
      </c>
      <c r="I3" s="106" t="s">
        <v>44</v>
      </c>
      <c r="J3" s="107" t="s">
        <v>38</v>
      </c>
      <c r="K3" t="s">
        <v>39</v>
      </c>
      <c r="L3" t="str">
        <f t="shared" ref="L3:L66" si="0">D3&amp;K3</f>
        <v>Abaeté;</v>
      </c>
      <c r="R3" s="68"/>
      <c r="S3" s="69" t="s">
        <v>45</v>
      </c>
      <c r="T3" s="68" t="s">
        <v>46</v>
      </c>
      <c r="U3" s="68" t="s">
        <v>47</v>
      </c>
      <c r="V3" s="68" t="s">
        <v>48</v>
      </c>
    </row>
    <row r="4" spans="3:22">
      <c r="C4" s="104">
        <v>310030</v>
      </c>
      <c r="D4" s="69" t="s">
        <v>49</v>
      </c>
      <c r="E4" s="104">
        <v>310030</v>
      </c>
      <c r="F4" s="105">
        <v>13465</v>
      </c>
      <c r="G4" s="69" t="s">
        <v>50</v>
      </c>
      <c r="H4" s="106" t="s">
        <v>51</v>
      </c>
      <c r="I4" s="106" t="s">
        <v>52</v>
      </c>
      <c r="J4" s="107" t="s">
        <v>38</v>
      </c>
      <c r="K4" t="s">
        <v>39</v>
      </c>
      <c r="L4" t="str">
        <f t="shared" si="0"/>
        <v>Abre Campo;</v>
      </c>
      <c r="R4" s="68" t="s">
        <v>53</v>
      </c>
      <c r="S4" s="185">
        <v>1600</v>
      </c>
      <c r="T4" s="185">
        <v>1600</v>
      </c>
      <c r="U4" s="185">
        <v>1600</v>
      </c>
      <c r="V4" s="68" t="str">
        <f>IF(Dados!S4=Identificação!$E$30,Dados!R4,"Não aplica")</f>
        <v>Tipo 1</v>
      </c>
    </row>
    <row r="5" spans="3:22">
      <c r="C5" s="104">
        <v>310040</v>
      </c>
      <c r="D5" s="69" t="s">
        <v>54</v>
      </c>
      <c r="E5" s="104">
        <v>310040</v>
      </c>
      <c r="F5" s="105">
        <v>3994</v>
      </c>
      <c r="G5" s="69" t="s">
        <v>55</v>
      </c>
      <c r="H5" s="106" t="s">
        <v>56</v>
      </c>
      <c r="I5" s="106" t="s">
        <v>52</v>
      </c>
      <c r="J5" s="107" t="s">
        <v>38</v>
      </c>
      <c r="K5" t="s">
        <v>39</v>
      </c>
      <c r="L5" t="str">
        <f t="shared" si="0"/>
        <v>Acaiaca;</v>
      </c>
    </row>
    <row r="6" spans="3:22">
      <c r="C6" s="104">
        <v>310050</v>
      </c>
      <c r="D6" s="69" t="s">
        <v>57</v>
      </c>
      <c r="E6" s="104">
        <v>310050</v>
      </c>
      <c r="F6" s="105">
        <v>9575</v>
      </c>
      <c r="G6" s="69" t="s">
        <v>58</v>
      </c>
      <c r="H6" s="106" t="s">
        <v>59</v>
      </c>
      <c r="I6" s="106" t="s">
        <v>60</v>
      </c>
      <c r="J6" s="107" t="s">
        <v>61</v>
      </c>
      <c r="K6" t="s">
        <v>39</v>
      </c>
      <c r="L6" t="str">
        <f t="shared" si="0"/>
        <v>Açucena;</v>
      </c>
      <c r="R6" s="68" t="s">
        <v>62</v>
      </c>
      <c r="S6" s="185">
        <v>1659</v>
      </c>
      <c r="T6" s="185">
        <v>1600</v>
      </c>
      <c r="U6" s="185">
        <v>1600</v>
      </c>
      <c r="V6" s="68" t="str">
        <f>IF(Dados!S6=Identificação!$E$30,Dados!R6,"Não aplica")</f>
        <v>Não aplica</v>
      </c>
    </row>
    <row r="7" spans="3:22">
      <c r="C7" s="69">
        <v>310060</v>
      </c>
      <c r="D7" s="69" t="s">
        <v>63</v>
      </c>
      <c r="E7" s="69">
        <v>310060</v>
      </c>
      <c r="F7" s="105">
        <v>13600</v>
      </c>
      <c r="G7" s="69" t="s">
        <v>64</v>
      </c>
      <c r="H7" s="106" t="s">
        <v>65</v>
      </c>
      <c r="I7" s="106" t="s">
        <v>66</v>
      </c>
      <c r="J7" s="107" t="s">
        <v>38</v>
      </c>
      <c r="K7" t="s">
        <v>39</v>
      </c>
      <c r="L7" t="str">
        <f t="shared" si="0"/>
        <v>Água Boa;</v>
      </c>
    </row>
    <row r="8" spans="3:22">
      <c r="C8" s="104">
        <v>310070</v>
      </c>
      <c r="D8" s="69" t="s">
        <v>67</v>
      </c>
      <c r="E8" s="104">
        <v>310070</v>
      </c>
      <c r="F8" s="105">
        <v>2005</v>
      </c>
      <c r="G8" s="69" t="s">
        <v>68</v>
      </c>
      <c r="H8" s="106" t="s">
        <v>69</v>
      </c>
      <c r="I8" s="106" t="s">
        <v>70</v>
      </c>
      <c r="J8" s="107" t="s">
        <v>38</v>
      </c>
      <c r="K8" t="s">
        <v>39</v>
      </c>
      <c r="L8" t="str">
        <f t="shared" si="0"/>
        <v>Água Comprida;</v>
      </c>
    </row>
    <row r="9" spans="3:22">
      <c r="C9" s="104">
        <v>310080</v>
      </c>
      <c r="D9" s="69" t="s">
        <v>71</v>
      </c>
      <c r="E9" s="104">
        <v>310080</v>
      </c>
      <c r="F9" s="105">
        <v>4448</v>
      </c>
      <c r="G9" s="69" t="s">
        <v>72</v>
      </c>
      <c r="H9" s="106" t="s">
        <v>73</v>
      </c>
      <c r="I9" s="106" t="s">
        <v>74</v>
      </c>
      <c r="J9" s="107" t="s">
        <v>38</v>
      </c>
      <c r="K9" t="s">
        <v>39</v>
      </c>
      <c r="L9" t="str">
        <f t="shared" si="0"/>
        <v>Aguanil;</v>
      </c>
      <c r="R9" s="252" t="s">
        <v>75</v>
      </c>
      <c r="S9" s="252"/>
      <c r="T9" s="252"/>
      <c r="U9" s="252" t="str">
        <f>IF(V4&lt;&gt;"Não aplica",V4,IF(V6&lt;&gt;"Não aplica",V6,"-"))</f>
        <v>Tipo 1</v>
      </c>
      <c r="V9" s="252"/>
    </row>
    <row r="10" spans="3:22">
      <c r="C10" s="69">
        <v>310090</v>
      </c>
      <c r="D10" s="69" t="s">
        <v>76</v>
      </c>
      <c r="E10" s="69">
        <v>310090</v>
      </c>
      <c r="F10" s="105">
        <v>19166</v>
      </c>
      <c r="G10" s="69" t="s">
        <v>77</v>
      </c>
      <c r="H10" s="106" t="s">
        <v>78</v>
      </c>
      <c r="I10" s="106" t="s">
        <v>79</v>
      </c>
      <c r="J10" s="107" t="s">
        <v>61</v>
      </c>
      <c r="K10" t="s">
        <v>39</v>
      </c>
      <c r="L10" t="str">
        <f t="shared" si="0"/>
        <v>Águas Formosas;</v>
      </c>
    </row>
    <row r="11" spans="3:22">
      <c r="C11" s="104">
        <v>310100</v>
      </c>
      <c r="D11" s="69" t="s">
        <v>80</v>
      </c>
      <c r="E11" s="104">
        <v>310100</v>
      </c>
      <c r="F11" s="105">
        <v>13477</v>
      </c>
      <c r="G11" s="69" t="s">
        <v>81</v>
      </c>
      <c r="H11" s="106" t="s">
        <v>82</v>
      </c>
      <c r="I11" s="106" t="s">
        <v>79</v>
      </c>
      <c r="J11" s="107" t="s">
        <v>61</v>
      </c>
      <c r="K11" t="s">
        <v>39</v>
      </c>
      <c r="L11" t="str">
        <f t="shared" si="0"/>
        <v>Águas Vermelhas;</v>
      </c>
    </row>
    <row r="12" spans="3:22">
      <c r="C12" s="108">
        <v>310110</v>
      </c>
      <c r="D12" s="69" t="s">
        <v>83</v>
      </c>
      <c r="E12" s="108">
        <v>310110</v>
      </c>
      <c r="F12" s="105">
        <v>25193</v>
      </c>
      <c r="G12" s="69" t="s">
        <v>64</v>
      </c>
      <c r="H12" s="106" t="s">
        <v>84</v>
      </c>
      <c r="I12" s="106" t="s">
        <v>66</v>
      </c>
      <c r="J12" s="107" t="s">
        <v>38</v>
      </c>
      <c r="K12" t="s">
        <v>39</v>
      </c>
      <c r="L12" t="str">
        <f t="shared" si="0"/>
        <v>Aimorés;</v>
      </c>
    </row>
    <row r="13" spans="3:22">
      <c r="C13" s="104">
        <v>310120</v>
      </c>
      <c r="D13" s="69" t="s">
        <v>85</v>
      </c>
      <c r="E13" s="104">
        <v>310120</v>
      </c>
      <c r="F13" s="105">
        <v>6032</v>
      </c>
      <c r="G13" s="69" t="s">
        <v>86</v>
      </c>
      <c r="H13" s="106" t="s">
        <v>87</v>
      </c>
      <c r="I13" s="106" t="s">
        <v>88</v>
      </c>
      <c r="J13" s="107" t="s">
        <v>61</v>
      </c>
      <c r="K13" t="s">
        <v>39</v>
      </c>
      <c r="L13" t="str">
        <f t="shared" si="0"/>
        <v>Aiuruoca;</v>
      </c>
    </row>
    <row r="14" spans="3:22">
      <c r="C14" s="104">
        <v>310130</v>
      </c>
      <c r="D14" s="69" t="s">
        <v>89</v>
      </c>
      <c r="E14" s="104">
        <v>310130</v>
      </c>
      <c r="F14" s="105">
        <v>2683</v>
      </c>
      <c r="G14" s="69" t="s">
        <v>86</v>
      </c>
      <c r="H14" s="106" t="s">
        <v>87</v>
      </c>
      <c r="I14" s="106" t="s">
        <v>88</v>
      </c>
      <c r="J14" s="107" t="s">
        <v>38</v>
      </c>
      <c r="K14" t="s">
        <v>39</v>
      </c>
      <c r="L14" t="str">
        <f t="shared" si="0"/>
        <v>Alagoa;</v>
      </c>
    </row>
    <row r="15" spans="3:22">
      <c r="C15" s="104">
        <v>310140</v>
      </c>
      <c r="D15" s="69" t="s">
        <v>90</v>
      </c>
      <c r="E15" s="104">
        <v>310140</v>
      </c>
      <c r="F15" s="105">
        <v>3003</v>
      </c>
      <c r="G15" s="69" t="s">
        <v>91</v>
      </c>
      <c r="H15" s="106" t="s">
        <v>92</v>
      </c>
      <c r="I15" s="106" t="s">
        <v>88</v>
      </c>
      <c r="J15" s="107" t="s">
        <v>38</v>
      </c>
      <c r="K15" t="s">
        <v>39</v>
      </c>
      <c r="L15" t="str">
        <f t="shared" si="0"/>
        <v>Albertina;</v>
      </c>
    </row>
    <row r="16" spans="3:22">
      <c r="C16" s="104">
        <v>310150</v>
      </c>
      <c r="D16" s="69" t="s">
        <v>93</v>
      </c>
      <c r="E16" s="104">
        <v>310150</v>
      </c>
      <c r="F16" s="105">
        <v>35321</v>
      </c>
      <c r="G16" s="69" t="s">
        <v>94</v>
      </c>
      <c r="H16" s="106" t="s">
        <v>95</v>
      </c>
      <c r="I16" s="106" t="s">
        <v>96</v>
      </c>
      <c r="J16" s="107" t="s">
        <v>38</v>
      </c>
      <c r="K16" t="s">
        <v>39</v>
      </c>
      <c r="L16" t="str">
        <f t="shared" si="0"/>
        <v>Além Paraíba;</v>
      </c>
    </row>
    <row r="17" spans="3:12">
      <c r="C17" s="104">
        <v>310160</v>
      </c>
      <c r="D17" s="69" t="s">
        <v>97</v>
      </c>
      <c r="E17" s="104">
        <v>310160</v>
      </c>
      <c r="F17" s="105">
        <v>79481</v>
      </c>
      <c r="G17" s="69" t="s">
        <v>97</v>
      </c>
      <c r="H17" s="106" t="s">
        <v>98</v>
      </c>
      <c r="I17" s="106" t="s">
        <v>88</v>
      </c>
      <c r="J17" s="107" t="s">
        <v>61</v>
      </c>
      <c r="K17" t="s">
        <v>39</v>
      </c>
      <c r="L17" t="str">
        <f t="shared" si="0"/>
        <v>Alfenas;</v>
      </c>
    </row>
    <row r="18" spans="3:12">
      <c r="C18" s="104">
        <v>310163</v>
      </c>
      <c r="D18" s="69" t="s">
        <v>99</v>
      </c>
      <c r="E18" s="104">
        <v>310163</v>
      </c>
      <c r="F18" s="105">
        <v>6831</v>
      </c>
      <c r="G18" s="69" t="s">
        <v>100</v>
      </c>
      <c r="H18" s="106" t="s">
        <v>101</v>
      </c>
      <c r="I18" s="106" t="s">
        <v>102</v>
      </c>
      <c r="J18" s="107" t="s">
        <v>38</v>
      </c>
      <c r="K18" t="s">
        <v>39</v>
      </c>
      <c r="L18" t="str">
        <f t="shared" si="0"/>
        <v>Alfredo Vasconcelos;</v>
      </c>
    </row>
    <row r="19" spans="3:12">
      <c r="C19" s="69">
        <v>310170</v>
      </c>
      <c r="D19" s="69" t="s">
        <v>103</v>
      </c>
      <c r="E19" s="69">
        <v>310170</v>
      </c>
      <c r="F19" s="105">
        <v>41642</v>
      </c>
      <c r="G19" s="69" t="s">
        <v>81</v>
      </c>
      <c r="H19" s="106" t="s">
        <v>104</v>
      </c>
      <c r="I19" s="106" t="s">
        <v>79</v>
      </c>
      <c r="J19" s="107" t="s">
        <v>61</v>
      </c>
      <c r="K19" t="s">
        <v>39</v>
      </c>
      <c r="L19" t="str">
        <f t="shared" si="0"/>
        <v>Almenara;</v>
      </c>
    </row>
    <row r="20" spans="3:12">
      <c r="C20" s="104">
        <v>310180</v>
      </c>
      <c r="D20" s="69" t="s">
        <v>105</v>
      </c>
      <c r="E20" s="104">
        <v>310180</v>
      </c>
      <c r="F20" s="105">
        <v>7411</v>
      </c>
      <c r="G20" s="69" t="s">
        <v>64</v>
      </c>
      <c r="H20" s="106" t="s">
        <v>106</v>
      </c>
      <c r="I20" s="106" t="s">
        <v>66</v>
      </c>
      <c r="J20" s="107" t="s">
        <v>38</v>
      </c>
      <c r="K20" t="s">
        <v>39</v>
      </c>
      <c r="L20" t="str">
        <f t="shared" si="0"/>
        <v>Alpercata;</v>
      </c>
    </row>
    <row r="21" spans="3:12">
      <c r="C21" s="104">
        <v>310190</v>
      </c>
      <c r="D21" s="69" t="s">
        <v>107</v>
      </c>
      <c r="E21" s="104">
        <v>310190</v>
      </c>
      <c r="F21" s="105">
        <v>19745</v>
      </c>
      <c r="G21" s="69" t="s">
        <v>108</v>
      </c>
      <c r="H21" s="106" t="s">
        <v>109</v>
      </c>
      <c r="I21" s="106" t="s">
        <v>88</v>
      </c>
      <c r="J21" s="107" t="s">
        <v>38</v>
      </c>
      <c r="K21" t="s">
        <v>39</v>
      </c>
      <c r="L21" t="str">
        <f t="shared" si="0"/>
        <v>Alpinópolis;</v>
      </c>
    </row>
    <row r="22" spans="3:12">
      <c r="C22" s="104">
        <v>310200</v>
      </c>
      <c r="D22" s="69" t="s">
        <v>110</v>
      </c>
      <c r="E22" s="104">
        <v>310200</v>
      </c>
      <c r="F22" s="105">
        <v>14414</v>
      </c>
      <c r="G22" s="69" t="s">
        <v>97</v>
      </c>
      <c r="H22" s="106" t="s">
        <v>98</v>
      </c>
      <c r="I22" s="106" t="s">
        <v>88</v>
      </c>
      <c r="J22" s="107" t="s">
        <v>38</v>
      </c>
      <c r="K22" t="s">
        <v>39</v>
      </c>
      <c r="L22" t="str">
        <f t="shared" si="0"/>
        <v>Alterosa;</v>
      </c>
    </row>
    <row r="23" spans="3:12">
      <c r="C23" s="104">
        <v>310205</v>
      </c>
      <c r="D23" s="69" t="s">
        <v>111</v>
      </c>
      <c r="E23" s="104">
        <v>310205</v>
      </c>
      <c r="F23" s="105">
        <v>5799</v>
      </c>
      <c r="G23" s="69" t="s">
        <v>50</v>
      </c>
      <c r="H23" s="106" t="s">
        <v>51</v>
      </c>
      <c r="I23" s="106" t="s">
        <v>52</v>
      </c>
      <c r="J23" s="107" t="s">
        <v>38</v>
      </c>
      <c r="K23" t="s">
        <v>39</v>
      </c>
      <c r="L23" t="str">
        <f t="shared" si="0"/>
        <v>Alto Caparaó;</v>
      </c>
    </row>
    <row r="24" spans="3:12">
      <c r="C24" s="104">
        <v>315350</v>
      </c>
      <c r="D24" s="69" t="s">
        <v>112</v>
      </c>
      <c r="E24" s="104">
        <v>315350</v>
      </c>
      <c r="F24" s="105">
        <v>8333</v>
      </c>
      <c r="G24" s="69" t="s">
        <v>50</v>
      </c>
      <c r="H24" s="106" t="s">
        <v>51</v>
      </c>
      <c r="I24" s="106" t="s">
        <v>52</v>
      </c>
      <c r="J24" s="107" t="s">
        <v>38</v>
      </c>
      <c r="K24" t="s">
        <v>39</v>
      </c>
      <c r="L24" t="str">
        <f t="shared" si="0"/>
        <v>Alto Jequitibá;</v>
      </c>
    </row>
    <row r="25" spans="3:12">
      <c r="C25" s="104">
        <v>310210</v>
      </c>
      <c r="D25" s="69" t="s">
        <v>113</v>
      </c>
      <c r="E25" s="104">
        <v>310210</v>
      </c>
      <c r="F25" s="105">
        <v>11146</v>
      </c>
      <c r="G25" s="69" t="s">
        <v>100</v>
      </c>
      <c r="H25" s="106" t="s">
        <v>101</v>
      </c>
      <c r="I25" s="106" t="s">
        <v>102</v>
      </c>
      <c r="J25" s="107" t="s">
        <v>38</v>
      </c>
      <c r="K25" t="s">
        <v>39</v>
      </c>
      <c r="L25" t="str">
        <f t="shared" si="0"/>
        <v>Alto Rio Doce;</v>
      </c>
    </row>
    <row r="26" spans="3:12">
      <c r="C26" s="108">
        <v>310220</v>
      </c>
      <c r="D26" s="69" t="s">
        <v>114</v>
      </c>
      <c r="E26" s="108">
        <v>310220</v>
      </c>
      <c r="F26" s="105">
        <v>3973</v>
      </c>
      <c r="G26" s="69" t="s">
        <v>64</v>
      </c>
      <c r="H26" s="106" t="s">
        <v>84</v>
      </c>
      <c r="I26" s="106" t="s">
        <v>66</v>
      </c>
      <c r="J26" s="107" t="s">
        <v>38</v>
      </c>
      <c r="K26" t="s">
        <v>39</v>
      </c>
      <c r="L26" t="str">
        <f t="shared" si="0"/>
        <v>Alvarenga;</v>
      </c>
    </row>
    <row r="27" spans="3:12">
      <c r="C27" s="104">
        <v>310230</v>
      </c>
      <c r="D27" s="69" t="s">
        <v>115</v>
      </c>
      <c r="E27" s="104">
        <v>310230</v>
      </c>
      <c r="F27" s="105">
        <v>15239</v>
      </c>
      <c r="G27" s="69" t="s">
        <v>55</v>
      </c>
      <c r="H27" s="106" t="s">
        <v>56</v>
      </c>
      <c r="I27" s="106" t="s">
        <v>52</v>
      </c>
      <c r="J27" s="107" t="s">
        <v>38</v>
      </c>
      <c r="K27" t="s">
        <v>39</v>
      </c>
      <c r="L27" t="str">
        <f t="shared" si="0"/>
        <v>Alvinópolis;</v>
      </c>
    </row>
    <row r="28" spans="3:12">
      <c r="C28" s="108">
        <v>310240</v>
      </c>
      <c r="D28" s="69" t="s">
        <v>116</v>
      </c>
      <c r="E28" s="108">
        <v>310240</v>
      </c>
      <c r="F28" s="105">
        <v>3606</v>
      </c>
      <c r="G28" s="69" t="s">
        <v>117</v>
      </c>
      <c r="H28" s="106" t="s">
        <v>118</v>
      </c>
      <c r="I28" s="106" t="s">
        <v>119</v>
      </c>
      <c r="J28" s="107" t="s">
        <v>38</v>
      </c>
      <c r="K28" t="s">
        <v>39</v>
      </c>
      <c r="L28" t="str">
        <f t="shared" si="0"/>
        <v>Alvorada de Minas;</v>
      </c>
    </row>
    <row r="29" spans="3:12">
      <c r="C29" s="104">
        <v>310250</v>
      </c>
      <c r="D29" s="69" t="s">
        <v>120</v>
      </c>
      <c r="E29" s="104">
        <v>310250</v>
      </c>
      <c r="F29" s="105">
        <v>4751</v>
      </c>
      <c r="G29" s="69" t="s">
        <v>55</v>
      </c>
      <c r="H29" s="106" t="s">
        <v>56</v>
      </c>
      <c r="I29" s="106" t="s">
        <v>52</v>
      </c>
      <c r="J29" s="107" t="s">
        <v>38</v>
      </c>
      <c r="K29" t="s">
        <v>39</v>
      </c>
      <c r="L29" t="str">
        <f t="shared" si="0"/>
        <v>Amparo do Serra;</v>
      </c>
    </row>
    <row r="30" spans="3:12">
      <c r="C30" s="104">
        <v>310260</v>
      </c>
      <c r="D30" s="69" t="s">
        <v>121</v>
      </c>
      <c r="E30" s="104">
        <v>310260</v>
      </c>
      <c r="F30" s="105">
        <v>40747</v>
      </c>
      <c r="G30" s="69" t="s">
        <v>91</v>
      </c>
      <c r="H30" s="106" t="s">
        <v>92</v>
      </c>
      <c r="I30" s="106" t="s">
        <v>88</v>
      </c>
      <c r="J30" s="107" t="s">
        <v>61</v>
      </c>
      <c r="K30" t="s">
        <v>39</v>
      </c>
      <c r="L30" t="str">
        <f t="shared" si="0"/>
        <v>Andradas;</v>
      </c>
    </row>
    <row r="31" spans="3:12">
      <c r="C31" s="69">
        <v>310280</v>
      </c>
      <c r="D31" s="69" t="s">
        <v>122</v>
      </c>
      <c r="E31" s="69">
        <v>310280</v>
      </c>
      <c r="F31" s="105">
        <v>12242</v>
      </c>
      <c r="G31" s="69" t="s">
        <v>123</v>
      </c>
      <c r="H31" s="106" t="s">
        <v>124</v>
      </c>
      <c r="I31" s="106" t="s">
        <v>96</v>
      </c>
      <c r="J31" s="107" t="s">
        <v>61</v>
      </c>
      <c r="K31" t="s">
        <v>39</v>
      </c>
      <c r="L31" t="str">
        <f t="shared" si="0"/>
        <v>Andrelândia;</v>
      </c>
    </row>
    <row r="32" spans="3:12">
      <c r="C32" s="104">
        <v>310285</v>
      </c>
      <c r="D32" s="69" t="s">
        <v>125</v>
      </c>
      <c r="E32" s="104">
        <v>310285</v>
      </c>
      <c r="F32" s="105">
        <v>8481</v>
      </c>
      <c r="G32" s="69" t="s">
        <v>77</v>
      </c>
      <c r="H32" s="106" t="s">
        <v>126</v>
      </c>
      <c r="I32" s="106" t="s">
        <v>79</v>
      </c>
      <c r="J32" s="107" t="s">
        <v>38</v>
      </c>
      <c r="K32" t="s">
        <v>39</v>
      </c>
      <c r="L32" t="str">
        <f t="shared" si="0"/>
        <v>Angelândia;</v>
      </c>
    </row>
    <row r="33" spans="3:12">
      <c r="C33" s="104">
        <v>310290</v>
      </c>
      <c r="D33" s="69" t="s">
        <v>127</v>
      </c>
      <c r="E33" s="104">
        <v>310290</v>
      </c>
      <c r="F33" s="105">
        <v>11432</v>
      </c>
      <c r="G33" s="69" t="s">
        <v>100</v>
      </c>
      <c r="H33" s="106" t="s">
        <v>101</v>
      </c>
      <c r="I33" s="106" t="s">
        <v>102</v>
      </c>
      <c r="J33" s="107" t="s">
        <v>61</v>
      </c>
      <c r="K33" t="s">
        <v>39</v>
      </c>
      <c r="L33" t="str">
        <f t="shared" si="0"/>
        <v>Antônio Carlos;</v>
      </c>
    </row>
    <row r="34" spans="3:12">
      <c r="C34" s="104">
        <v>310300</v>
      </c>
      <c r="D34" s="69" t="s">
        <v>128</v>
      </c>
      <c r="E34" s="104">
        <v>310300</v>
      </c>
      <c r="F34" s="105">
        <v>9363</v>
      </c>
      <c r="G34" s="69" t="s">
        <v>58</v>
      </c>
      <c r="H34" s="106" t="s">
        <v>129</v>
      </c>
      <c r="I34" s="106" t="s">
        <v>60</v>
      </c>
      <c r="J34" s="107" t="s">
        <v>38</v>
      </c>
      <c r="K34" t="s">
        <v>39</v>
      </c>
      <c r="L34" t="str">
        <f t="shared" si="0"/>
        <v>Antônio Dias;</v>
      </c>
    </row>
    <row r="35" spans="3:12">
      <c r="C35" s="104">
        <v>310310</v>
      </c>
      <c r="D35" s="69" t="s">
        <v>130</v>
      </c>
      <c r="E35" s="104">
        <v>310310</v>
      </c>
      <c r="F35" s="105">
        <v>1609</v>
      </c>
      <c r="G35" s="69" t="s">
        <v>131</v>
      </c>
      <c r="H35" s="106" t="s">
        <v>132</v>
      </c>
      <c r="I35" s="106" t="s">
        <v>96</v>
      </c>
      <c r="J35" s="107" t="s">
        <v>38</v>
      </c>
      <c r="K35" t="s">
        <v>39</v>
      </c>
      <c r="L35" t="str">
        <f t="shared" si="0"/>
        <v>Antônio Prado de Minas;</v>
      </c>
    </row>
    <row r="36" spans="3:12">
      <c r="C36" s="104">
        <v>310320</v>
      </c>
      <c r="D36" s="69" t="s">
        <v>133</v>
      </c>
      <c r="E36" s="104">
        <v>310320</v>
      </c>
      <c r="F36" s="105">
        <v>2341</v>
      </c>
      <c r="G36" s="69" t="s">
        <v>42</v>
      </c>
      <c r="H36" s="106" t="s">
        <v>43</v>
      </c>
      <c r="I36" s="106" t="s">
        <v>44</v>
      </c>
      <c r="J36" s="107" t="s">
        <v>38</v>
      </c>
      <c r="K36" t="s">
        <v>39</v>
      </c>
      <c r="L36" t="str">
        <f t="shared" si="0"/>
        <v>Araçaí;</v>
      </c>
    </row>
    <row r="37" spans="3:12">
      <c r="C37" s="104">
        <v>310330</v>
      </c>
      <c r="D37" s="69" t="s">
        <v>134</v>
      </c>
      <c r="E37" s="104">
        <v>310330</v>
      </c>
      <c r="F37" s="105">
        <v>2066</v>
      </c>
      <c r="G37" s="69" t="s">
        <v>123</v>
      </c>
      <c r="H37" s="106" t="s">
        <v>135</v>
      </c>
      <c r="I37" s="106" t="s">
        <v>96</v>
      </c>
      <c r="J37" s="107" t="s">
        <v>38</v>
      </c>
      <c r="K37" t="s">
        <v>39</v>
      </c>
      <c r="L37" t="str">
        <f t="shared" si="0"/>
        <v>Aracitaba;</v>
      </c>
    </row>
    <row r="38" spans="3:12">
      <c r="C38" s="104">
        <v>310340</v>
      </c>
      <c r="D38" s="69" t="s">
        <v>136</v>
      </c>
      <c r="E38" s="104">
        <v>310340</v>
      </c>
      <c r="F38" s="105">
        <v>36705</v>
      </c>
      <c r="G38" s="69" t="s">
        <v>117</v>
      </c>
      <c r="H38" s="106" t="s">
        <v>137</v>
      </c>
      <c r="I38" s="106" t="s">
        <v>119</v>
      </c>
      <c r="J38" s="107" t="s">
        <v>61</v>
      </c>
      <c r="K38" t="s">
        <v>39</v>
      </c>
      <c r="L38" t="str">
        <f t="shared" si="0"/>
        <v>Araçuaí;</v>
      </c>
    </row>
    <row r="39" spans="3:12">
      <c r="C39" s="104">
        <v>310350</v>
      </c>
      <c r="D39" s="69" t="s">
        <v>138</v>
      </c>
      <c r="E39" s="104">
        <v>310350</v>
      </c>
      <c r="F39" s="105">
        <v>116691</v>
      </c>
      <c r="G39" s="69" t="s">
        <v>35</v>
      </c>
      <c r="H39" s="106" t="s">
        <v>139</v>
      </c>
      <c r="I39" s="106" t="s">
        <v>37</v>
      </c>
      <c r="J39" s="107" t="s">
        <v>61</v>
      </c>
      <c r="K39" t="s">
        <v>39</v>
      </c>
      <c r="L39" t="str">
        <f t="shared" si="0"/>
        <v>Araguari;</v>
      </c>
    </row>
    <row r="40" spans="3:12">
      <c r="C40" s="69">
        <v>310360</v>
      </c>
      <c r="D40" s="69" t="s">
        <v>140</v>
      </c>
      <c r="E40" s="69">
        <v>310360</v>
      </c>
      <c r="F40" s="105">
        <v>2804</v>
      </c>
      <c r="G40" s="69" t="s">
        <v>123</v>
      </c>
      <c r="H40" s="106" t="s">
        <v>124</v>
      </c>
      <c r="I40" s="106" t="s">
        <v>96</v>
      </c>
      <c r="J40" s="107" t="s">
        <v>38</v>
      </c>
      <c r="K40" t="s">
        <v>39</v>
      </c>
      <c r="L40" t="str">
        <f t="shared" si="0"/>
        <v>Arantina;</v>
      </c>
    </row>
    <row r="41" spans="3:12">
      <c r="C41" s="104">
        <v>310370</v>
      </c>
      <c r="D41" s="69" t="s">
        <v>141</v>
      </c>
      <c r="E41" s="104">
        <v>310370</v>
      </c>
      <c r="F41" s="105">
        <v>8425</v>
      </c>
      <c r="G41" s="69" t="s">
        <v>55</v>
      </c>
      <c r="H41" s="106" t="s">
        <v>142</v>
      </c>
      <c r="I41" s="106" t="s">
        <v>52</v>
      </c>
      <c r="J41" s="107" t="s">
        <v>38</v>
      </c>
      <c r="K41" t="s">
        <v>39</v>
      </c>
      <c r="L41" t="str">
        <f t="shared" si="0"/>
        <v>Araponga;</v>
      </c>
    </row>
    <row r="42" spans="3:12">
      <c r="C42" s="104">
        <v>310375</v>
      </c>
      <c r="D42" s="69" t="s">
        <v>143</v>
      </c>
      <c r="E42" s="104">
        <v>310375</v>
      </c>
      <c r="F42" s="105">
        <v>6804</v>
      </c>
      <c r="G42" s="69" t="s">
        <v>35</v>
      </c>
      <c r="H42" s="106" t="s">
        <v>139</v>
      </c>
      <c r="I42" s="106" t="s">
        <v>37</v>
      </c>
      <c r="J42" s="107" t="s">
        <v>61</v>
      </c>
      <c r="K42" t="s">
        <v>39</v>
      </c>
      <c r="L42" t="str">
        <f t="shared" si="0"/>
        <v>Araporã;</v>
      </c>
    </row>
    <row r="43" spans="3:12">
      <c r="C43" s="104">
        <v>310380</v>
      </c>
      <c r="D43" s="69" t="s">
        <v>144</v>
      </c>
      <c r="E43" s="104">
        <v>310380</v>
      </c>
      <c r="F43" s="105">
        <v>2833</v>
      </c>
      <c r="G43" s="69" t="s">
        <v>145</v>
      </c>
      <c r="H43" s="106" t="s">
        <v>146</v>
      </c>
      <c r="I43" s="106" t="s">
        <v>147</v>
      </c>
      <c r="J43" s="107" t="s">
        <v>38</v>
      </c>
      <c r="K43" t="s">
        <v>39</v>
      </c>
      <c r="L43" t="str">
        <f t="shared" si="0"/>
        <v>Arapuá;</v>
      </c>
    </row>
    <row r="44" spans="3:12">
      <c r="C44" s="104">
        <v>310390</v>
      </c>
      <c r="D44" s="69" t="s">
        <v>148</v>
      </c>
      <c r="E44" s="104">
        <v>310390</v>
      </c>
      <c r="F44" s="105">
        <v>9142</v>
      </c>
      <c r="G44" s="69" t="s">
        <v>72</v>
      </c>
      <c r="H44" s="106" t="s">
        <v>149</v>
      </c>
      <c r="I44" s="106" t="s">
        <v>74</v>
      </c>
      <c r="J44" s="107" t="s">
        <v>38</v>
      </c>
      <c r="K44" t="s">
        <v>39</v>
      </c>
      <c r="L44" t="str">
        <f t="shared" si="0"/>
        <v>Araújos;</v>
      </c>
    </row>
    <row r="45" spans="3:12">
      <c r="C45" s="104">
        <v>310400</v>
      </c>
      <c r="D45" s="69" t="s">
        <v>150</v>
      </c>
      <c r="E45" s="104">
        <v>310400</v>
      </c>
      <c r="F45" s="105">
        <v>105083</v>
      </c>
      <c r="G45" s="69" t="s">
        <v>68</v>
      </c>
      <c r="H45" s="106" t="s">
        <v>151</v>
      </c>
      <c r="I45" s="106" t="s">
        <v>70</v>
      </c>
      <c r="J45" s="107" t="s">
        <v>61</v>
      </c>
      <c r="K45" t="s">
        <v>39</v>
      </c>
      <c r="L45" t="str">
        <f t="shared" si="0"/>
        <v>Araxá;</v>
      </c>
    </row>
    <row r="46" spans="3:12">
      <c r="C46" s="104">
        <v>310410</v>
      </c>
      <c r="D46" s="69" t="s">
        <v>152</v>
      </c>
      <c r="E46" s="104">
        <v>310410</v>
      </c>
      <c r="F46" s="105">
        <v>10657</v>
      </c>
      <c r="G46" s="69" t="s">
        <v>97</v>
      </c>
      <c r="H46" s="106" t="s">
        <v>153</v>
      </c>
      <c r="I46" s="106" t="s">
        <v>88</v>
      </c>
      <c r="J46" s="107" t="s">
        <v>38</v>
      </c>
      <c r="K46" t="s">
        <v>39</v>
      </c>
      <c r="L46" t="str">
        <f t="shared" si="0"/>
        <v>Arceburgo;</v>
      </c>
    </row>
    <row r="47" spans="3:12">
      <c r="C47" s="104">
        <v>310420</v>
      </c>
      <c r="D47" s="69" t="s">
        <v>154</v>
      </c>
      <c r="E47" s="104">
        <v>310420</v>
      </c>
      <c r="F47" s="105">
        <v>39793</v>
      </c>
      <c r="G47" s="69" t="s">
        <v>72</v>
      </c>
      <c r="H47" s="106" t="s">
        <v>155</v>
      </c>
      <c r="I47" s="106" t="s">
        <v>74</v>
      </c>
      <c r="J47" s="107" t="s">
        <v>38</v>
      </c>
      <c r="K47" t="s">
        <v>39</v>
      </c>
      <c r="L47" t="str">
        <f t="shared" si="0"/>
        <v>Arcos;</v>
      </c>
    </row>
    <row r="48" spans="3:12">
      <c r="C48" s="104">
        <v>310430</v>
      </c>
      <c r="D48" s="69" t="s">
        <v>156</v>
      </c>
      <c r="E48" s="104">
        <v>310430</v>
      </c>
      <c r="F48" s="105">
        <v>14955</v>
      </c>
      <c r="G48" s="69" t="s">
        <v>97</v>
      </c>
      <c r="H48" s="106" t="s">
        <v>98</v>
      </c>
      <c r="I48" s="106" t="s">
        <v>88</v>
      </c>
      <c r="J48" s="107" t="s">
        <v>38</v>
      </c>
      <c r="K48" t="s">
        <v>39</v>
      </c>
      <c r="L48" t="str">
        <f t="shared" si="0"/>
        <v>Areado;</v>
      </c>
    </row>
    <row r="49" spans="3:12">
      <c r="C49" s="108">
        <v>310440</v>
      </c>
      <c r="D49" s="69" t="s">
        <v>157</v>
      </c>
      <c r="E49" s="108">
        <v>310440</v>
      </c>
      <c r="F49" s="105">
        <v>2751</v>
      </c>
      <c r="G49" s="69" t="s">
        <v>94</v>
      </c>
      <c r="H49" s="106" t="s">
        <v>158</v>
      </c>
      <c r="I49" s="106" t="s">
        <v>96</v>
      </c>
      <c r="J49" s="107" t="s">
        <v>38</v>
      </c>
      <c r="K49" t="s">
        <v>39</v>
      </c>
      <c r="L49" t="str">
        <f t="shared" si="0"/>
        <v>Argirita;</v>
      </c>
    </row>
    <row r="50" spans="3:12">
      <c r="C50" s="104">
        <v>310445</v>
      </c>
      <c r="D50" s="69" t="s">
        <v>159</v>
      </c>
      <c r="E50" s="104">
        <v>310445</v>
      </c>
      <c r="F50" s="105">
        <v>5191</v>
      </c>
      <c r="G50" s="69" t="s">
        <v>117</v>
      </c>
      <c r="H50" s="106" t="s">
        <v>160</v>
      </c>
      <c r="I50" s="106" t="s">
        <v>119</v>
      </c>
      <c r="J50" s="107" t="s">
        <v>38</v>
      </c>
      <c r="K50" t="s">
        <v>39</v>
      </c>
      <c r="L50" t="str">
        <f t="shared" si="0"/>
        <v>Aricanduva;</v>
      </c>
    </row>
    <row r="51" spans="3:12">
      <c r="C51" s="104">
        <v>310450</v>
      </c>
      <c r="D51" s="69" t="s">
        <v>161</v>
      </c>
      <c r="E51" s="104">
        <v>310450</v>
      </c>
      <c r="F51" s="105">
        <v>17888</v>
      </c>
      <c r="G51" s="69" t="s">
        <v>162</v>
      </c>
      <c r="H51" s="106" t="s">
        <v>163</v>
      </c>
      <c r="I51" s="106" t="s">
        <v>147</v>
      </c>
      <c r="J51" s="107" t="s">
        <v>61</v>
      </c>
      <c r="K51" t="s">
        <v>39</v>
      </c>
      <c r="L51" t="str">
        <f t="shared" si="0"/>
        <v>Arinos;</v>
      </c>
    </row>
    <row r="52" spans="3:12">
      <c r="C52" s="108">
        <v>310460</v>
      </c>
      <c r="D52" s="69" t="s">
        <v>164</v>
      </c>
      <c r="E52" s="108">
        <v>310460</v>
      </c>
      <c r="F52" s="105">
        <v>14085</v>
      </c>
      <c r="G52" s="69" t="s">
        <v>94</v>
      </c>
      <c r="H52" s="106" t="s">
        <v>158</v>
      </c>
      <c r="I52" s="106" t="s">
        <v>96</v>
      </c>
      <c r="J52" s="107" t="s">
        <v>38</v>
      </c>
      <c r="K52" t="s">
        <v>39</v>
      </c>
      <c r="L52" t="str">
        <f t="shared" si="0"/>
        <v>Astolfo Dutra;</v>
      </c>
    </row>
    <row r="53" spans="3:12">
      <c r="C53" s="104">
        <v>310470</v>
      </c>
      <c r="D53" s="69" t="s">
        <v>165</v>
      </c>
      <c r="E53" s="104">
        <v>310470</v>
      </c>
      <c r="F53" s="105">
        <v>13064</v>
      </c>
      <c r="G53" s="69" t="s">
        <v>77</v>
      </c>
      <c r="H53" s="106" t="s">
        <v>126</v>
      </c>
      <c r="I53" s="106" t="s">
        <v>79</v>
      </c>
      <c r="J53" s="107" t="s">
        <v>38</v>
      </c>
      <c r="K53" t="s">
        <v>39</v>
      </c>
      <c r="L53" t="str">
        <f t="shared" si="0"/>
        <v>Ataléia;</v>
      </c>
    </row>
    <row r="54" spans="3:12">
      <c r="C54" s="104">
        <v>310480</v>
      </c>
      <c r="D54" s="69" t="s">
        <v>166</v>
      </c>
      <c r="E54" s="104">
        <v>310480</v>
      </c>
      <c r="F54" s="105">
        <v>4888</v>
      </c>
      <c r="G54" s="69" t="s">
        <v>42</v>
      </c>
      <c r="H54" s="106" t="s">
        <v>167</v>
      </c>
      <c r="I54" s="106" t="s">
        <v>44</v>
      </c>
      <c r="J54" s="107" t="s">
        <v>38</v>
      </c>
      <c r="K54" t="s">
        <v>39</v>
      </c>
      <c r="L54" t="str">
        <f t="shared" si="0"/>
        <v>Augusto de Lima;</v>
      </c>
    </row>
    <row r="55" spans="3:12">
      <c r="C55" s="104">
        <v>310490</v>
      </c>
      <c r="D55" s="69" t="s">
        <v>168</v>
      </c>
      <c r="E55" s="104">
        <v>310490</v>
      </c>
      <c r="F55" s="105">
        <v>19094</v>
      </c>
      <c r="G55" s="69" t="s">
        <v>86</v>
      </c>
      <c r="H55" s="106" t="s">
        <v>87</v>
      </c>
      <c r="I55" s="106" t="s">
        <v>88</v>
      </c>
      <c r="J55" s="107" t="s">
        <v>61</v>
      </c>
      <c r="K55" t="s">
        <v>39</v>
      </c>
      <c r="L55" t="str">
        <f t="shared" si="0"/>
        <v>Baependi;</v>
      </c>
    </row>
    <row r="56" spans="3:12">
      <c r="C56" s="104">
        <v>310500</v>
      </c>
      <c r="D56" s="69" t="s">
        <v>169</v>
      </c>
      <c r="E56" s="104">
        <v>310500</v>
      </c>
      <c r="F56" s="105">
        <v>7851</v>
      </c>
      <c r="G56" s="69" t="s">
        <v>42</v>
      </c>
      <c r="H56" s="106" t="s">
        <v>43</v>
      </c>
      <c r="I56" s="106" t="s">
        <v>44</v>
      </c>
      <c r="J56" s="107" t="s">
        <v>38</v>
      </c>
      <c r="K56" t="s">
        <v>39</v>
      </c>
      <c r="L56" t="str">
        <f t="shared" si="0"/>
        <v>Baldim;</v>
      </c>
    </row>
    <row r="57" spans="3:12">
      <c r="C57" s="104">
        <v>310510</v>
      </c>
      <c r="D57" s="69" t="s">
        <v>170</v>
      </c>
      <c r="E57" s="104">
        <v>310510</v>
      </c>
      <c r="F57" s="105">
        <v>23757</v>
      </c>
      <c r="G57" s="69" t="s">
        <v>72</v>
      </c>
      <c r="H57" s="106" t="s">
        <v>171</v>
      </c>
      <c r="I57" s="106" t="s">
        <v>74</v>
      </c>
      <c r="J57" s="107" t="s">
        <v>38</v>
      </c>
      <c r="K57" t="s">
        <v>39</v>
      </c>
      <c r="L57" t="str">
        <f t="shared" si="0"/>
        <v>Bambuí;</v>
      </c>
    </row>
    <row r="58" spans="3:12">
      <c r="C58" s="69">
        <v>310520</v>
      </c>
      <c r="D58" s="69" t="s">
        <v>172</v>
      </c>
      <c r="E58" s="69">
        <v>310520</v>
      </c>
      <c r="F58" s="105">
        <v>4825</v>
      </c>
      <c r="G58" s="69" t="s">
        <v>81</v>
      </c>
      <c r="H58" s="106" t="s">
        <v>104</v>
      </c>
      <c r="I58" s="106" t="s">
        <v>79</v>
      </c>
      <c r="J58" s="107" t="s">
        <v>38</v>
      </c>
      <c r="K58" t="s">
        <v>39</v>
      </c>
      <c r="L58" t="str">
        <f t="shared" si="0"/>
        <v>Bandeira;</v>
      </c>
    </row>
    <row r="59" spans="3:12">
      <c r="C59" s="104">
        <v>310530</v>
      </c>
      <c r="D59" s="69" t="s">
        <v>173</v>
      </c>
      <c r="E59" s="104">
        <v>310530</v>
      </c>
      <c r="F59" s="105">
        <v>5713</v>
      </c>
      <c r="G59" s="69" t="s">
        <v>97</v>
      </c>
      <c r="H59" s="106" t="s">
        <v>98</v>
      </c>
      <c r="I59" s="106" t="s">
        <v>88</v>
      </c>
      <c r="J59" s="107" t="s">
        <v>61</v>
      </c>
      <c r="K59" t="s">
        <v>39</v>
      </c>
      <c r="L59" t="str">
        <f t="shared" si="0"/>
        <v>Bandeira do Sul;</v>
      </c>
    </row>
    <row r="60" spans="3:12">
      <c r="C60" s="104">
        <v>310540</v>
      </c>
      <c r="D60" s="69" t="s">
        <v>174</v>
      </c>
      <c r="E60" s="104">
        <v>310540</v>
      </c>
      <c r="F60" s="105">
        <v>32319</v>
      </c>
      <c r="G60" s="69" t="s">
        <v>175</v>
      </c>
      <c r="H60" s="106" t="s">
        <v>176</v>
      </c>
      <c r="I60" s="106" t="s">
        <v>44</v>
      </c>
      <c r="J60" s="107" t="s">
        <v>61</v>
      </c>
      <c r="K60" t="s">
        <v>39</v>
      </c>
      <c r="L60" t="str">
        <f t="shared" si="0"/>
        <v>Barão de Cocais;</v>
      </c>
    </row>
    <row r="61" spans="3:12">
      <c r="C61" s="104">
        <v>310550</v>
      </c>
      <c r="D61" s="69" t="s">
        <v>177</v>
      </c>
      <c r="E61" s="104">
        <v>310550</v>
      </c>
      <c r="F61" s="105">
        <v>5443</v>
      </c>
      <c r="G61" s="69" t="s">
        <v>131</v>
      </c>
      <c r="H61" s="106" t="s">
        <v>132</v>
      </c>
      <c r="I61" s="106" t="s">
        <v>96</v>
      </c>
      <c r="J61" s="107" t="s">
        <v>38</v>
      </c>
      <c r="K61" t="s">
        <v>39</v>
      </c>
      <c r="L61" t="str">
        <f t="shared" si="0"/>
        <v>Barão de Monte Alto;</v>
      </c>
    </row>
    <row r="62" spans="3:12">
      <c r="C62" s="104">
        <v>310560</v>
      </c>
      <c r="D62" s="69" t="s">
        <v>100</v>
      </c>
      <c r="E62" s="104">
        <v>310560</v>
      </c>
      <c r="F62" s="105">
        <v>136392</v>
      </c>
      <c r="G62" s="69" t="s">
        <v>100</v>
      </c>
      <c r="H62" s="106" t="s">
        <v>101</v>
      </c>
      <c r="I62" s="106" t="s">
        <v>102</v>
      </c>
      <c r="J62" s="107" t="s">
        <v>61</v>
      </c>
      <c r="K62" t="s">
        <v>39</v>
      </c>
      <c r="L62" t="str">
        <f t="shared" si="0"/>
        <v>Barbacena;</v>
      </c>
    </row>
    <row r="63" spans="3:12">
      <c r="C63" s="104">
        <v>310570</v>
      </c>
      <c r="D63" s="69" t="s">
        <v>178</v>
      </c>
      <c r="E63" s="104">
        <v>310570</v>
      </c>
      <c r="F63" s="105">
        <v>5250</v>
      </c>
      <c r="G63" s="69" t="s">
        <v>55</v>
      </c>
      <c r="H63" s="106" t="s">
        <v>56</v>
      </c>
      <c r="I63" s="106" t="s">
        <v>52</v>
      </c>
      <c r="J63" s="107" t="s">
        <v>38</v>
      </c>
      <c r="K63" t="s">
        <v>39</v>
      </c>
      <c r="L63" t="str">
        <f t="shared" si="0"/>
        <v>Barra Longa;</v>
      </c>
    </row>
    <row r="64" spans="3:12">
      <c r="C64" s="104">
        <v>310590</v>
      </c>
      <c r="D64" s="69" t="s">
        <v>179</v>
      </c>
      <c r="E64" s="104">
        <v>310590</v>
      </c>
      <c r="F64" s="105">
        <v>20720</v>
      </c>
      <c r="G64" s="69" t="s">
        <v>180</v>
      </c>
      <c r="H64" s="106" t="s">
        <v>181</v>
      </c>
      <c r="I64" s="106" t="s">
        <v>102</v>
      </c>
      <c r="J64" s="107" t="s">
        <v>61</v>
      </c>
      <c r="K64" t="s">
        <v>39</v>
      </c>
      <c r="L64" t="str">
        <f t="shared" si="0"/>
        <v>Barroso;</v>
      </c>
    </row>
    <row r="65" spans="3:12">
      <c r="C65" s="104">
        <v>310600</v>
      </c>
      <c r="D65" s="69" t="s">
        <v>182</v>
      </c>
      <c r="E65" s="104">
        <v>310600</v>
      </c>
      <c r="F65" s="105">
        <v>10248</v>
      </c>
      <c r="G65" s="69" t="s">
        <v>175</v>
      </c>
      <c r="H65" s="106" t="s">
        <v>183</v>
      </c>
      <c r="I65" s="106" t="s">
        <v>44</v>
      </c>
      <c r="J65" s="107" t="s">
        <v>61</v>
      </c>
      <c r="K65" t="s">
        <v>39</v>
      </c>
      <c r="L65" t="str">
        <f t="shared" si="0"/>
        <v>Bela Vista de Minas;</v>
      </c>
    </row>
    <row r="66" spans="3:12">
      <c r="C66" s="69">
        <v>310610</v>
      </c>
      <c r="D66" s="69" t="s">
        <v>184</v>
      </c>
      <c r="E66" s="69">
        <v>310610</v>
      </c>
      <c r="F66" s="105">
        <v>3433</v>
      </c>
      <c r="G66" s="69" t="s">
        <v>123</v>
      </c>
      <c r="H66" s="106" t="s">
        <v>185</v>
      </c>
      <c r="I66" s="106" t="s">
        <v>96</v>
      </c>
      <c r="J66" s="107" t="s">
        <v>38</v>
      </c>
      <c r="K66" t="s">
        <v>39</v>
      </c>
      <c r="L66" t="str">
        <f t="shared" si="0"/>
        <v>Belmiro Braga;</v>
      </c>
    </row>
    <row r="67" spans="3:12">
      <c r="C67" s="104">
        <v>310620</v>
      </c>
      <c r="D67" s="69" t="s">
        <v>186</v>
      </c>
      <c r="E67" s="104">
        <v>310620</v>
      </c>
      <c r="F67" s="105">
        <v>2501576</v>
      </c>
      <c r="G67" s="69" t="s">
        <v>186</v>
      </c>
      <c r="H67" s="106" t="s">
        <v>187</v>
      </c>
      <c r="I67" s="106" t="s">
        <v>44</v>
      </c>
      <c r="J67" s="107" t="s">
        <v>61</v>
      </c>
      <c r="K67" t="s">
        <v>39</v>
      </c>
      <c r="L67" t="str">
        <f t="shared" ref="L67:L130" si="1">D67&amp;K67</f>
        <v>Belo Horizonte;</v>
      </c>
    </row>
    <row r="68" spans="3:12">
      <c r="C68" s="104">
        <v>310630</v>
      </c>
      <c r="D68" s="69" t="s">
        <v>188</v>
      </c>
      <c r="E68" s="104">
        <v>310630</v>
      </c>
      <c r="F68" s="105">
        <v>26396</v>
      </c>
      <c r="G68" s="69" t="s">
        <v>58</v>
      </c>
      <c r="H68" s="106" t="s">
        <v>59</v>
      </c>
      <c r="I68" s="106" t="s">
        <v>60</v>
      </c>
      <c r="J68" s="107" t="s">
        <v>61</v>
      </c>
      <c r="K68" t="s">
        <v>39</v>
      </c>
      <c r="L68" t="str">
        <f t="shared" si="1"/>
        <v>Belo Oriente;</v>
      </c>
    </row>
    <row r="69" spans="3:12">
      <c r="C69" s="104">
        <v>310640</v>
      </c>
      <c r="D69" s="69" t="s">
        <v>189</v>
      </c>
      <c r="E69" s="104">
        <v>310640</v>
      </c>
      <c r="F69" s="105">
        <v>7710</v>
      </c>
      <c r="G69" s="69" t="s">
        <v>186</v>
      </c>
      <c r="H69" s="106" t="s">
        <v>187</v>
      </c>
      <c r="I69" s="106" t="s">
        <v>44</v>
      </c>
      <c r="J69" s="107" t="s">
        <v>38</v>
      </c>
      <c r="K69" t="s">
        <v>39</v>
      </c>
      <c r="L69" t="str">
        <f t="shared" si="1"/>
        <v>Belo Vale;</v>
      </c>
    </row>
    <row r="70" spans="3:12">
      <c r="C70" s="104">
        <v>310650</v>
      </c>
      <c r="D70" s="69" t="s">
        <v>190</v>
      </c>
      <c r="E70" s="104">
        <v>310650</v>
      </c>
      <c r="F70" s="105">
        <v>11995</v>
      </c>
      <c r="G70" s="69" t="s">
        <v>117</v>
      </c>
      <c r="H70" s="106" t="s">
        <v>137</v>
      </c>
      <c r="I70" s="106" t="s">
        <v>119</v>
      </c>
      <c r="J70" s="107" t="s">
        <v>61</v>
      </c>
      <c r="K70" t="s">
        <v>39</v>
      </c>
      <c r="L70" t="str">
        <f t="shared" si="1"/>
        <v>Berilo;</v>
      </c>
    </row>
    <row r="71" spans="3:12">
      <c r="C71" s="69">
        <v>310665</v>
      </c>
      <c r="D71" s="69" t="s">
        <v>191</v>
      </c>
      <c r="E71" s="69">
        <v>310665</v>
      </c>
      <c r="F71" s="105">
        <v>4705</v>
      </c>
      <c r="G71" s="69" t="s">
        <v>192</v>
      </c>
      <c r="H71" s="106" t="s">
        <v>193</v>
      </c>
      <c r="I71" s="106" t="s">
        <v>194</v>
      </c>
      <c r="J71" s="107" t="s">
        <v>61</v>
      </c>
      <c r="K71" t="s">
        <v>39</v>
      </c>
      <c r="L71" t="str">
        <f t="shared" si="1"/>
        <v>Berizal;</v>
      </c>
    </row>
    <row r="72" spans="3:12">
      <c r="C72" s="69">
        <v>310660</v>
      </c>
      <c r="D72" s="69" t="s">
        <v>195</v>
      </c>
      <c r="E72" s="69">
        <v>310660</v>
      </c>
      <c r="F72" s="105">
        <v>4602</v>
      </c>
      <c r="G72" s="69" t="s">
        <v>77</v>
      </c>
      <c r="H72" s="106" t="s">
        <v>78</v>
      </c>
      <c r="I72" s="106" t="s">
        <v>79</v>
      </c>
      <c r="J72" s="107" t="s">
        <v>38</v>
      </c>
      <c r="K72" t="s">
        <v>39</v>
      </c>
      <c r="L72" t="str">
        <f t="shared" si="1"/>
        <v>Bertópolis;</v>
      </c>
    </row>
    <row r="73" spans="3:12">
      <c r="C73" s="104">
        <v>310670</v>
      </c>
      <c r="D73" s="69" t="s">
        <v>196</v>
      </c>
      <c r="E73" s="104">
        <v>310670</v>
      </c>
      <c r="F73" s="105">
        <v>432575</v>
      </c>
      <c r="G73" s="69" t="s">
        <v>186</v>
      </c>
      <c r="H73" s="106" t="s">
        <v>197</v>
      </c>
      <c r="I73" s="106" t="s">
        <v>44</v>
      </c>
      <c r="J73" s="107" t="s">
        <v>61</v>
      </c>
      <c r="K73" t="s">
        <v>39</v>
      </c>
      <c r="L73" t="str">
        <f t="shared" si="1"/>
        <v>Betim;</v>
      </c>
    </row>
    <row r="74" spans="3:12">
      <c r="C74" s="69">
        <v>310680</v>
      </c>
      <c r="D74" s="69" t="s">
        <v>198</v>
      </c>
      <c r="E74" s="69">
        <v>310680</v>
      </c>
      <c r="F74" s="105">
        <v>3430</v>
      </c>
      <c r="G74" s="69" t="s">
        <v>123</v>
      </c>
      <c r="H74" s="106" t="s">
        <v>124</v>
      </c>
      <c r="I74" s="106" t="s">
        <v>96</v>
      </c>
      <c r="J74" s="107" t="s">
        <v>38</v>
      </c>
      <c r="K74" t="s">
        <v>39</v>
      </c>
      <c r="L74" t="str">
        <f t="shared" si="1"/>
        <v>Bias Fortes;</v>
      </c>
    </row>
    <row r="75" spans="3:12">
      <c r="C75" s="104">
        <v>310690</v>
      </c>
      <c r="D75" s="69" t="s">
        <v>199</v>
      </c>
      <c r="E75" s="104">
        <v>310690</v>
      </c>
      <c r="F75" s="105">
        <v>14431</v>
      </c>
      <c r="G75" s="69" t="s">
        <v>123</v>
      </c>
      <c r="H75" s="106" t="s">
        <v>200</v>
      </c>
      <c r="I75" s="106" t="s">
        <v>96</v>
      </c>
      <c r="J75" s="107" t="s">
        <v>38</v>
      </c>
      <c r="K75" t="s">
        <v>39</v>
      </c>
      <c r="L75" t="str">
        <f t="shared" si="1"/>
        <v>Bicas;</v>
      </c>
    </row>
    <row r="76" spans="3:12">
      <c r="C76" s="104">
        <v>310700</v>
      </c>
      <c r="D76" s="69" t="s">
        <v>201</v>
      </c>
      <c r="E76" s="104">
        <v>310700</v>
      </c>
      <c r="F76" s="105">
        <v>2532</v>
      </c>
      <c r="G76" s="69" t="s">
        <v>42</v>
      </c>
      <c r="H76" s="106" t="s">
        <v>43</v>
      </c>
      <c r="I76" s="106" t="s">
        <v>44</v>
      </c>
      <c r="J76" s="107" t="s">
        <v>38</v>
      </c>
      <c r="K76" t="s">
        <v>39</v>
      </c>
      <c r="L76" t="str">
        <f t="shared" si="1"/>
        <v>Biquinhas;</v>
      </c>
    </row>
    <row r="77" spans="3:12">
      <c r="C77" s="104">
        <v>310710</v>
      </c>
      <c r="D77" s="69" t="s">
        <v>202</v>
      </c>
      <c r="E77" s="104">
        <v>310710</v>
      </c>
      <c r="F77" s="105">
        <v>40031</v>
      </c>
      <c r="G77" s="69" t="s">
        <v>86</v>
      </c>
      <c r="H77" s="106" t="s">
        <v>203</v>
      </c>
      <c r="I77" s="106" t="s">
        <v>88</v>
      </c>
      <c r="J77" s="107" t="s">
        <v>61</v>
      </c>
      <c r="K77" t="s">
        <v>39</v>
      </c>
      <c r="L77" t="str">
        <f t="shared" si="1"/>
        <v>Boa Esperança;</v>
      </c>
    </row>
    <row r="78" spans="3:12">
      <c r="C78" s="69">
        <v>310720</v>
      </c>
      <c r="D78" s="69" t="s">
        <v>204</v>
      </c>
      <c r="E78" s="69">
        <v>310720</v>
      </c>
      <c r="F78" s="105">
        <v>5091</v>
      </c>
      <c r="G78" s="69" t="s">
        <v>123</v>
      </c>
      <c r="H78" s="106" t="s">
        <v>124</v>
      </c>
      <c r="I78" s="106" t="s">
        <v>96</v>
      </c>
      <c r="J78" s="107" t="s">
        <v>38</v>
      </c>
      <c r="K78" t="s">
        <v>39</v>
      </c>
      <c r="L78" t="str">
        <f t="shared" si="1"/>
        <v>Bocaina de Minas;</v>
      </c>
    </row>
    <row r="79" spans="3:12">
      <c r="C79" s="104">
        <v>310730</v>
      </c>
      <c r="D79" s="69" t="s">
        <v>205</v>
      </c>
      <c r="E79" s="104">
        <v>310730</v>
      </c>
      <c r="F79" s="105">
        <v>49942</v>
      </c>
      <c r="G79" s="69" t="s">
        <v>192</v>
      </c>
      <c r="H79" s="106" t="s">
        <v>206</v>
      </c>
      <c r="I79" s="106" t="s">
        <v>194</v>
      </c>
      <c r="J79" s="107" t="s">
        <v>61</v>
      </c>
      <c r="K79" t="s">
        <v>39</v>
      </c>
      <c r="L79" t="str">
        <f t="shared" si="1"/>
        <v>Bocaiúva;</v>
      </c>
    </row>
    <row r="80" spans="3:12">
      <c r="C80" s="104">
        <v>310740</v>
      </c>
      <c r="D80" s="69" t="s">
        <v>207</v>
      </c>
      <c r="E80" s="104">
        <v>310740</v>
      </c>
      <c r="F80" s="105">
        <v>50166</v>
      </c>
      <c r="G80" s="69" t="s">
        <v>72</v>
      </c>
      <c r="H80" s="106" t="s">
        <v>208</v>
      </c>
      <c r="I80" s="106" t="s">
        <v>74</v>
      </c>
      <c r="J80" s="107" t="s">
        <v>61</v>
      </c>
      <c r="K80" t="s">
        <v>39</v>
      </c>
      <c r="L80" t="str">
        <f t="shared" si="1"/>
        <v>Bom Despacho;</v>
      </c>
    </row>
    <row r="81" spans="3:12">
      <c r="C81" s="69">
        <v>310750</v>
      </c>
      <c r="D81" s="69" t="s">
        <v>209</v>
      </c>
      <c r="E81" s="69">
        <v>310750</v>
      </c>
      <c r="F81" s="105">
        <v>6489</v>
      </c>
      <c r="G81" s="69" t="s">
        <v>123</v>
      </c>
      <c r="H81" s="106" t="s">
        <v>124</v>
      </c>
      <c r="I81" s="106" t="s">
        <v>96</v>
      </c>
      <c r="J81" s="107" t="s">
        <v>38</v>
      </c>
      <c r="K81" t="s">
        <v>39</v>
      </c>
      <c r="L81" t="str">
        <f t="shared" si="1"/>
        <v>Bom Jardim de Minas;</v>
      </c>
    </row>
    <row r="82" spans="3:12">
      <c r="C82" s="104">
        <v>310760</v>
      </c>
      <c r="D82" s="69" t="s">
        <v>210</v>
      </c>
      <c r="E82" s="104">
        <v>310760</v>
      </c>
      <c r="F82" s="105">
        <v>4190</v>
      </c>
      <c r="G82" s="69" t="s">
        <v>108</v>
      </c>
      <c r="H82" s="106" t="s">
        <v>109</v>
      </c>
      <c r="I82" s="106" t="s">
        <v>88</v>
      </c>
      <c r="J82" s="107" t="s">
        <v>38</v>
      </c>
      <c r="K82" t="s">
        <v>39</v>
      </c>
      <c r="L82" t="str">
        <f t="shared" si="1"/>
        <v>Bom Jesus da Penha;</v>
      </c>
    </row>
    <row r="83" spans="3:12">
      <c r="C83" s="104">
        <v>310770</v>
      </c>
      <c r="D83" s="69" t="s">
        <v>211</v>
      </c>
      <c r="E83" s="104">
        <v>310770</v>
      </c>
      <c r="F83" s="105">
        <v>6031</v>
      </c>
      <c r="G83" s="69" t="s">
        <v>175</v>
      </c>
      <c r="H83" s="106" t="s">
        <v>176</v>
      </c>
      <c r="I83" s="106" t="s">
        <v>44</v>
      </c>
      <c r="J83" s="107" t="s">
        <v>38</v>
      </c>
      <c r="K83" t="s">
        <v>39</v>
      </c>
      <c r="L83" t="str">
        <f t="shared" si="1"/>
        <v>Bom Jesus do Amparo;</v>
      </c>
    </row>
    <row r="84" spans="3:12">
      <c r="C84" s="104">
        <v>310780</v>
      </c>
      <c r="D84" s="69" t="s">
        <v>212</v>
      </c>
      <c r="E84" s="104">
        <v>310780</v>
      </c>
      <c r="F84" s="105">
        <v>15010</v>
      </c>
      <c r="G84" s="69" t="s">
        <v>58</v>
      </c>
      <c r="H84" s="106" t="s">
        <v>213</v>
      </c>
      <c r="I84" s="106" t="s">
        <v>60</v>
      </c>
      <c r="J84" s="107" t="s">
        <v>38</v>
      </c>
      <c r="K84" t="s">
        <v>39</v>
      </c>
      <c r="L84" t="str">
        <f t="shared" si="1"/>
        <v>Bom Jesus do Galho;</v>
      </c>
    </row>
    <row r="85" spans="3:12">
      <c r="C85" s="104">
        <v>310790</v>
      </c>
      <c r="D85" s="69" t="s">
        <v>214</v>
      </c>
      <c r="E85" s="104">
        <v>310790</v>
      </c>
      <c r="F85" s="105">
        <v>10558</v>
      </c>
      <c r="G85" s="69" t="s">
        <v>91</v>
      </c>
      <c r="H85" s="106" t="s">
        <v>215</v>
      </c>
      <c r="I85" s="106" t="s">
        <v>88</v>
      </c>
      <c r="J85" s="107" t="s">
        <v>38</v>
      </c>
      <c r="K85" t="s">
        <v>39</v>
      </c>
      <c r="L85" t="str">
        <f t="shared" si="1"/>
        <v>Bom Repouso;</v>
      </c>
    </row>
    <row r="86" spans="3:12">
      <c r="C86" s="104">
        <v>310800</v>
      </c>
      <c r="D86" s="69" t="s">
        <v>216</v>
      </c>
      <c r="E86" s="104">
        <v>310800</v>
      </c>
      <c r="F86" s="105">
        <v>17598</v>
      </c>
      <c r="G86" s="69" t="s">
        <v>180</v>
      </c>
      <c r="H86" s="106" t="s">
        <v>181</v>
      </c>
      <c r="I86" s="106" t="s">
        <v>102</v>
      </c>
      <c r="J86" s="107" t="s">
        <v>38</v>
      </c>
      <c r="K86" t="s">
        <v>39</v>
      </c>
      <c r="L86" t="str">
        <f t="shared" si="1"/>
        <v>Bom Sucesso;</v>
      </c>
    </row>
    <row r="87" spans="3:12">
      <c r="C87" s="104">
        <v>310810</v>
      </c>
      <c r="D87" s="69" t="s">
        <v>217</v>
      </c>
      <c r="E87" s="104">
        <v>310810</v>
      </c>
      <c r="F87" s="105">
        <v>6876</v>
      </c>
      <c r="G87" s="69" t="s">
        <v>186</v>
      </c>
      <c r="H87" s="106" t="s">
        <v>197</v>
      </c>
      <c r="I87" s="106" t="s">
        <v>44</v>
      </c>
      <c r="J87" s="107" t="s">
        <v>38</v>
      </c>
      <c r="K87" t="s">
        <v>39</v>
      </c>
      <c r="L87" t="str">
        <f t="shared" si="1"/>
        <v>Bonfim;</v>
      </c>
    </row>
    <row r="88" spans="3:12">
      <c r="C88" s="104">
        <v>310820</v>
      </c>
      <c r="D88" s="69" t="s">
        <v>218</v>
      </c>
      <c r="E88" s="104">
        <v>310820</v>
      </c>
      <c r="F88" s="105">
        <v>5544</v>
      </c>
      <c r="G88" s="69" t="s">
        <v>162</v>
      </c>
      <c r="H88" s="106" t="s">
        <v>163</v>
      </c>
      <c r="I88" s="106" t="s">
        <v>147</v>
      </c>
      <c r="J88" s="107" t="s">
        <v>38</v>
      </c>
      <c r="K88" t="s">
        <v>39</v>
      </c>
      <c r="L88" t="str">
        <f t="shared" si="1"/>
        <v>Bonfinópolis de Minas;</v>
      </c>
    </row>
    <row r="89" spans="3:12">
      <c r="C89" s="104">
        <v>310825</v>
      </c>
      <c r="D89" s="69" t="s">
        <v>219</v>
      </c>
      <c r="E89" s="104">
        <v>310825</v>
      </c>
      <c r="F89" s="105">
        <v>11088</v>
      </c>
      <c r="G89" s="69" t="s">
        <v>220</v>
      </c>
      <c r="H89" s="106" t="s">
        <v>221</v>
      </c>
      <c r="I89" s="106" t="s">
        <v>194</v>
      </c>
      <c r="J89" s="107" t="s">
        <v>38</v>
      </c>
      <c r="K89" t="s">
        <v>39</v>
      </c>
      <c r="L89" t="str">
        <f t="shared" si="1"/>
        <v>Bonito de Minas;</v>
      </c>
    </row>
    <row r="90" spans="3:12">
      <c r="C90" s="104">
        <v>310830</v>
      </c>
      <c r="D90" s="69" t="s">
        <v>222</v>
      </c>
      <c r="E90" s="104">
        <v>310830</v>
      </c>
      <c r="F90" s="105">
        <v>19202</v>
      </c>
      <c r="G90" s="69" t="s">
        <v>91</v>
      </c>
      <c r="H90" s="106" t="s">
        <v>215</v>
      </c>
      <c r="I90" s="106" t="s">
        <v>88</v>
      </c>
      <c r="J90" s="107" t="s">
        <v>38</v>
      </c>
      <c r="K90" t="s">
        <v>39</v>
      </c>
      <c r="L90" t="str">
        <f t="shared" si="1"/>
        <v>Borda da Mata;</v>
      </c>
    </row>
    <row r="91" spans="3:12">
      <c r="C91" s="104">
        <v>310840</v>
      </c>
      <c r="D91" s="69" t="s">
        <v>223</v>
      </c>
      <c r="E91" s="104">
        <v>310840</v>
      </c>
      <c r="F91" s="105">
        <v>14995</v>
      </c>
      <c r="G91" s="69" t="s">
        <v>97</v>
      </c>
      <c r="H91" s="106" t="s">
        <v>98</v>
      </c>
      <c r="I91" s="106" t="s">
        <v>88</v>
      </c>
      <c r="J91" s="107" t="s">
        <v>61</v>
      </c>
      <c r="K91" t="s">
        <v>39</v>
      </c>
      <c r="L91" t="str">
        <f t="shared" si="1"/>
        <v>Botelhos;</v>
      </c>
    </row>
    <row r="92" spans="3:12">
      <c r="C92" s="104">
        <v>310850</v>
      </c>
      <c r="D92" s="69" t="s">
        <v>224</v>
      </c>
      <c r="E92" s="104">
        <v>310850</v>
      </c>
      <c r="F92" s="105">
        <v>6350</v>
      </c>
      <c r="G92" s="69" t="s">
        <v>192</v>
      </c>
      <c r="H92" s="106" t="s">
        <v>225</v>
      </c>
      <c r="I92" s="106" t="s">
        <v>194</v>
      </c>
      <c r="J92" s="107" t="s">
        <v>38</v>
      </c>
      <c r="K92" t="s">
        <v>39</v>
      </c>
      <c r="L92" t="str">
        <f t="shared" si="1"/>
        <v>Botumirim;</v>
      </c>
    </row>
    <row r="93" spans="3:12">
      <c r="C93" s="104">
        <v>310870</v>
      </c>
      <c r="D93" s="69" t="s">
        <v>226</v>
      </c>
      <c r="E93" s="104">
        <v>310870</v>
      </c>
      <c r="F93" s="105">
        <v>4374</v>
      </c>
      <c r="G93" s="69" t="s">
        <v>131</v>
      </c>
      <c r="H93" s="106" t="s">
        <v>227</v>
      </c>
      <c r="I93" s="106" t="s">
        <v>96</v>
      </c>
      <c r="J93" s="107" t="s">
        <v>38</v>
      </c>
      <c r="K93" t="s">
        <v>39</v>
      </c>
      <c r="L93" t="str">
        <f t="shared" si="1"/>
        <v>Brás Pires;</v>
      </c>
    </row>
    <row r="94" spans="3:12">
      <c r="C94" s="104">
        <v>310855</v>
      </c>
      <c r="D94" s="69" t="s">
        <v>228</v>
      </c>
      <c r="E94" s="104">
        <v>310855</v>
      </c>
      <c r="F94" s="105">
        <v>16321</v>
      </c>
      <c r="G94" s="69" t="s">
        <v>145</v>
      </c>
      <c r="H94" s="106" t="s">
        <v>229</v>
      </c>
      <c r="I94" s="106" t="s">
        <v>147</v>
      </c>
      <c r="J94" s="107" t="s">
        <v>38</v>
      </c>
      <c r="K94" t="s">
        <v>39</v>
      </c>
      <c r="L94" t="str">
        <f t="shared" si="1"/>
        <v>Brasilândia de Minas;</v>
      </c>
    </row>
    <row r="95" spans="3:12">
      <c r="C95" s="104">
        <v>310860</v>
      </c>
      <c r="D95" s="69" t="s">
        <v>230</v>
      </c>
      <c r="E95" s="104">
        <v>310860</v>
      </c>
      <c r="F95" s="105">
        <v>32288</v>
      </c>
      <c r="G95" s="69" t="s">
        <v>220</v>
      </c>
      <c r="H95" s="106" t="s">
        <v>231</v>
      </c>
      <c r="I95" s="106" t="s">
        <v>194</v>
      </c>
      <c r="J95" s="107" t="s">
        <v>61</v>
      </c>
      <c r="K95" t="s">
        <v>39</v>
      </c>
      <c r="L95" t="str">
        <f t="shared" si="1"/>
        <v>Brasília de Minas;</v>
      </c>
    </row>
    <row r="96" spans="3:12">
      <c r="C96" s="104">
        <v>310890</v>
      </c>
      <c r="D96" s="69" t="s">
        <v>232</v>
      </c>
      <c r="E96" s="104">
        <v>310890</v>
      </c>
      <c r="F96" s="105">
        <v>14508</v>
      </c>
      <c r="G96" s="69" t="s">
        <v>91</v>
      </c>
      <c r="H96" s="106" t="s">
        <v>233</v>
      </c>
      <c r="I96" s="106" t="s">
        <v>88</v>
      </c>
      <c r="J96" s="107" t="s">
        <v>38</v>
      </c>
      <c r="K96" t="s">
        <v>39</v>
      </c>
      <c r="L96" t="str">
        <f t="shared" si="1"/>
        <v>Brasópolis;</v>
      </c>
    </row>
    <row r="97" spans="3:12">
      <c r="C97" s="104">
        <v>310880</v>
      </c>
      <c r="D97" s="69" t="s">
        <v>234</v>
      </c>
      <c r="E97" s="104">
        <v>310880</v>
      </c>
      <c r="F97" s="105">
        <v>4835</v>
      </c>
      <c r="G97" s="69" t="s">
        <v>58</v>
      </c>
      <c r="H97" s="106" t="s">
        <v>59</v>
      </c>
      <c r="I97" s="106" t="s">
        <v>60</v>
      </c>
      <c r="J97" s="107" t="s">
        <v>38</v>
      </c>
      <c r="K97" t="s">
        <v>39</v>
      </c>
      <c r="L97" t="str">
        <f t="shared" si="1"/>
        <v>Braúnas;</v>
      </c>
    </row>
    <row r="98" spans="3:12">
      <c r="C98" s="104">
        <v>310900</v>
      </c>
      <c r="D98" s="69" t="s">
        <v>235</v>
      </c>
      <c r="E98" s="104">
        <v>310900</v>
      </c>
      <c r="F98" s="105">
        <v>39520</v>
      </c>
      <c r="G98" s="69" t="s">
        <v>186</v>
      </c>
      <c r="H98" s="106" t="s">
        <v>197</v>
      </c>
      <c r="I98" s="106" t="s">
        <v>44</v>
      </c>
      <c r="J98" s="107" t="s">
        <v>61</v>
      </c>
      <c r="K98" t="s">
        <v>39</v>
      </c>
      <c r="L98" t="str">
        <f t="shared" si="1"/>
        <v>Brumadinho;</v>
      </c>
    </row>
    <row r="99" spans="3:12">
      <c r="C99" s="104">
        <v>310910</v>
      </c>
      <c r="D99" s="69" t="s">
        <v>236</v>
      </c>
      <c r="E99" s="104">
        <v>310910</v>
      </c>
      <c r="F99" s="105">
        <v>11010</v>
      </c>
      <c r="G99" s="69" t="s">
        <v>91</v>
      </c>
      <c r="H99" s="106" t="s">
        <v>215</v>
      </c>
      <c r="I99" s="106" t="s">
        <v>88</v>
      </c>
      <c r="J99" s="107" t="s">
        <v>38</v>
      </c>
      <c r="K99" t="s">
        <v>39</v>
      </c>
      <c r="L99" t="str">
        <f t="shared" si="1"/>
        <v>Bueno Brandão;</v>
      </c>
    </row>
    <row r="100" spans="3:12">
      <c r="C100" s="104">
        <v>310920</v>
      </c>
      <c r="D100" s="69" t="s">
        <v>237</v>
      </c>
      <c r="E100" s="104">
        <v>310920</v>
      </c>
      <c r="F100" s="105">
        <v>10377</v>
      </c>
      <c r="G100" s="69" t="s">
        <v>42</v>
      </c>
      <c r="H100" s="106" t="s">
        <v>167</v>
      </c>
      <c r="I100" s="106" t="s">
        <v>44</v>
      </c>
      <c r="J100" s="107" t="s">
        <v>38</v>
      </c>
      <c r="K100" t="s">
        <v>39</v>
      </c>
      <c r="L100" t="str">
        <f t="shared" si="1"/>
        <v>Buenópolis;</v>
      </c>
    </row>
    <row r="101" spans="3:12">
      <c r="C101" s="104">
        <v>310925</v>
      </c>
      <c r="D101" s="69" t="s">
        <v>238</v>
      </c>
      <c r="E101" s="104">
        <v>310925</v>
      </c>
      <c r="F101" s="105">
        <v>4074</v>
      </c>
      <c r="G101" s="69" t="s">
        <v>58</v>
      </c>
      <c r="H101" s="106" t="s">
        <v>59</v>
      </c>
      <c r="I101" s="106" t="s">
        <v>60</v>
      </c>
      <c r="J101" s="107" t="s">
        <v>38</v>
      </c>
      <c r="K101" t="s">
        <v>39</v>
      </c>
      <c r="L101" t="str">
        <f t="shared" si="1"/>
        <v>Bugre;</v>
      </c>
    </row>
    <row r="102" spans="3:12">
      <c r="C102" s="104">
        <v>310930</v>
      </c>
      <c r="D102" s="69" t="s">
        <v>239</v>
      </c>
      <c r="E102" s="104">
        <v>310930</v>
      </c>
      <c r="F102" s="105">
        <v>24663</v>
      </c>
      <c r="G102" s="69" t="s">
        <v>162</v>
      </c>
      <c r="H102" s="106" t="s">
        <v>163</v>
      </c>
      <c r="I102" s="106" t="s">
        <v>147</v>
      </c>
      <c r="J102" s="107" t="s">
        <v>61</v>
      </c>
      <c r="K102" t="s">
        <v>39</v>
      </c>
      <c r="L102" t="str">
        <f t="shared" si="1"/>
        <v>Buritis;</v>
      </c>
    </row>
    <row r="103" spans="3:12">
      <c r="C103" s="69">
        <v>310940</v>
      </c>
      <c r="D103" s="69" t="s">
        <v>240</v>
      </c>
      <c r="E103" s="69">
        <v>310940</v>
      </c>
      <c r="F103" s="105">
        <v>27988</v>
      </c>
      <c r="G103" s="69" t="s">
        <v>241</v>
      </c>
      <c r="H103" s="106" t="s">
        <v>242</v>
      </c>
      <c r="I103" s="106" t="s">
        <v>194</v>
      </c>
      <c r="J103" s="107" t="s">
        <v>61</v>
      </c>
      <c r="K103" t="s">
        <v>39</v>
      </c>
      <c r="L103" t="str">
        <f t="shared" si="1"/>
        <v>Buritizeiro;</v>
      </c>
    </row>
    <row r="104" spans="3:12">
      <c r="C104" s="104">
        <v>310945</v>
      </c>
      <c r="D104" s="69" t="s">
        <v>243</v>
      </c>
      <c r="E104" s="104">
        <v>310945</v>
      </c>
      <c r="F104" s="105">
        <v>6909</v>
      </c>
      <c r="G104" s="69" t="s">
        <v>162</v>
      </c>
      <c r="H104" s="106" t="s">
        <v>163</v>
      </c>
      <c r="I104" s="106" t="s">
        <v>147</v>
      </c>
      <c r="J104" s="107" t="s">
        <v>38</v>
      </c>
      <c r="K104" t="s">
        <v>39</v>
      </c>
      <c r="L104" t="str">
        <f t="shared" si="1"/>
        <v>Cabeceira Grande;</v>
      </c>
    </row>
    <row r="105" spans="3:12">
      <c r="C105" s="104">
        <v>310950</v>
      </c>
      <c r="D105" s="69" t="s">
        <v>244</v>
      </c>
      <c r="E105" s="104">
        <v>310950</v>
      </c>
      <c r="F105" s="105">
        <v>14075</v>
      </c>
      <c r="G105" s="69" t="s">
        <v>97</v>
      </c>
      <c r="H105" s="106" t="s">
        <v>153</v>
      </c>
      <c r="I105" s="106" t="s">
        <v>88</v>
      </c>
      <c r="J105" s="107" t="s">
        <v>38</v>
      </c>
      <c r="K105" t="s">
        <v>39</v>
      </c>
      <c r="L105" t="str">
        <f t="shared" si="1"/>
        <v>Cabo Verde;</v>
      </c>
    </row>
    <row r="106" spans="3:12">
      <c r="C106" s="104">
        <v>310960</v>
      </c>
      <c r="D106" s="69" t="s">
        <v>245</v>
      </c>
      <c r="E106" s="104">
        <v>310960</v>
      </c>
      <c r="F106" s="105">
        <v>3616</v>
      </c>
      <c r="G106" s="69" t="s">
        <v>42</v>
      </c>
      <c r="H106" s="106" t="s">
        <v>43</v>
      </c>
      <c r="I106" s="106" t="s">
        <v>44</v>
      </c>
      <c r="J106" s="107" t="s">
        <v>38</v>
      </c>
      <c r="K106" t="s">
        <v>39</v>
      </c>
      <c r="L106" t="str">
        <f t="shared" si="1"/>
        <v>Cachoeira da Prata;</v>
      </c>
    </row>
    <row r="107" spans="3:12">
      <c r="C107" s="104">
        <v>310970</v>
      </c>
      <c r="D107" s="69" t="s">
        <v>246</v>
      </c>
      <c r="E107" s="104">
        <v>310970</v>
      </c>
      <c r="F107" s="105">
        <v>11514</v>
      </c>
      <c r="G107" s="69" t="s">
        <v>91</v>
      </c>
      <c r="H107" s="106" t="s">
        <v>215</v>
      </c>
      <c r="I107" s="106" t="s">
        <v>88</v>
      </c>
      <c r="J107" s="107" t="s">
        <v>38</v>
      </c>
      <c r="K107" t="s">
        <v>39</v>
      </c>
      <c r="L107" t="str">
        <f t="shared" si="1"/>
        <v>Cachoeira de Minas;</v>
      </c>
    </row>
    <row r="108" spans="3:12">
      <c r="C108" s="104">
        <v>310270</v>
      </c>
      <c r="D108" s="69" t="s">
        <v>247</v>
      </c>
      <c r="E108" s="104">
        <v>310270</v>
      </c>
      <c r="F108" s="105">
        <v>9382</v>
      </c>
      <c r="G108" s="69" t="s">
        <v>81</v>
      </c>
      <c r="H108" s="106" t="s">
        <v>82</v>
      </c>
      <c r="I108" s="106" t="s">
        <v>79</v>
      </c>
      <c r="J108" s="107" t="s">
        <v>38</v>
      </c>
      <c r="K108" t="s">
        <v>39</v>
      </c>
      <c r="L108" t="str">
        <f t="shared" si="1"/>
        <v>Cachoeira de Pajeú;</v>
      </c>
    </row>
    <row r="109" spans="3:12">
      <c r="C109" s="104">
        <v>310980</v>
      </c>
      <c r="D109" s="69" t="s">
        <v>248</v>
      </c>
      <c r="E109" s="104">
        <v>310980</v>
      </c>
      <c r="F109" s="105">
        <v>2677</v>
      </c>
      <c r="G109" s="69" t="s">
        <v>249</v>
      </c>
      <c r="H109" s="106" t="s">
        <v>250</v>
      </c>
      <c r="I109" s="106" t="s">
        <v>37</v>
      </c>
      <c r="J109" s="107" t="s">
        <v>38</v>
      </c>
      <c r="K109" t="s">
        <v>39</v>
      </c>
      <c r="L109" t="str">
        <f t="shared" si="1"/>
        <v>Cachoeira Dourada;</v>
      </c>
    </row>
    <row r="110" spans="3:12">
      <c r="C110" s="104">
        <v>310990</v>
      </c>
      <c r="D110" s="69" t="s">
        <v>251</v>
      </c>
      <c r="E110" s="104">
        <v>310990</v>
      </c>
      <c r="F110" s="105">
        <v>11495</v>
      </c>
      <c r="G110" s="69" t="s">
        <v>42</v>
      </c>
      <c r="H110" s="106" t="s">
        <v>43</v>
      </c>
      <c r="I110" s="106" t="s">
        <v>44</v>
      </c>
      <c r="J110" s="107" t="s">
        <v>38</v>
      </c>
      <c r="K110" t="s">
        <v>39</v>
      </c>
      <c r="L110" t="str">
        <f t="shared" si="1"/>
        <v>Caetanópolis;</v>
      </c>
    </row>
    <row r="111" spans="3:12">
      <c r="C111" s="104">
        <v>311000</v>
      </c>
      <c r="D111" s="69" t="s">
        <v>252</v>
      </c>
      <c r="E111" s="104">
        <v>311000</v>
      </c>
      <c r="F111" s="105">
        <v>44377</v>
      </c>
      <c r="G111" s="69" t="s">
        <v>186</v>
      </c>
      <c r="H111" s="106" t="s">
        <v>187</v>
      </c>
      <c r="I111" s="106" t="s">
        <v>44</v>
      </c>
      <c r="J111" s="107" t="s">
        <v>61</v>
      </c>
      <c r="K111" t="s">
        <v>39</v>
      </c>
      <c r="L111" t="str">
        <f t="shared" si="1"/>
        <v>Caeté;</v>
      </c>
    </row>
    <row r="112" spans="3:12">
      <c r="C112" s="104">
        <v>311010</v>
      </c>
      <c r="D112" s="69" t="s">
        <v>253</v>
      </c>
      <c r="E112" s="104">
        <v>311010</v>
      </c>
      <c r="F112" s="105">
        <v>5450</v>
      </c>
      <c r="G112" s="69" t="s">
        <v>50</v>
      </c>
      <c r="H112" s="106" t="s">
        <v>254</v>
      </c>
      <c r="I112" s="106" t="s">
        <v>96</v>
      </c>
      <c r="J112" s="107" t="s">
        <v>38</v>
      </c>
      <c r="K112" t="s">
        <v>39</v>
      </c>
      <c r="L112" t="str">
        <f t="shared" si="1"/>
        <v>Caiana;</v>
      </c>
    </row>
    <row r="113" spans="3:12">
      <c r="C113" s="104">
        <v>311020</v>
      </c>
      <c r="D113" s="69" t="s">
        <v>255</v>
      </c>
      <c r="E113" s="104">
        <v>311020</v>
      </c>
      <c r="F113" s="105">
        <v>4002</v>
      </c>
      <c r="G113" s="69" t="s">
        <v>55</v>
      </c>
      <c r="H113" s="106" t="s">
        <v>142</v>
      </c>
      <c r="I113" s="106" t="s">
        <v>52</v>
      </c>
      <c r="J113" s="107" t="s">
        <v>38</v>
      </c>
      <c r="K113" t="s">
        <v>39</v>
      </c>
      <c r="L113" t="str">
        <f t="shared" si="1"/>
        <v>Cajuri;</v>
      </c>
    </row>
    <row r="114" spans="3:12">
      <c r="C114" s="104">
        <v>311030</v>
      </c>
      <c r="D114" s="69" t="s">
        <v>256</v>
      </c>
      <c r="E114" s="104">
        <v>311030</v>
      </c>
      <c r="F114" s="105">
        <v>14417</v>
      </c>
      <c r="G114" s="69" t="s">
        <v>91</v>
      </c>
      <c r="H114" s="106" t="s">
        <v>92</v>
      </c>
      <c r="I114" s="106" t="s">
        <v>88</v>
      </c>
      <c r="J114" s="107" t="s">
        <v>38</v>
      </c>
      <c r="K114" t="s">
        <v>39</v>
      </c>
      <c r="L114" t="str">
        <f t="shared" si="1"/>
        <v>Caldas;</v>
      </c>
    </row>
    <row r="115" spans="3:12">
      <c r="C115" s="104">
        <v>311040</v>
      </c>
      <c r="D115" s="69" t="s">
        <v>257</v>
      </c>
      <c r="E115" s="104">
        <v>311040</v>
      </c>
      <c r="F115" s="105">
        <v>2934</v>
      </c>
      <c r="G115" s="69" t="s">
        <v>72</v>
      </c>
      <c r="H115" s="106" t="s">
        <v>73</v>
      </c>
      <c r="I115" s="106" t="s">
        <v>74</v>
      </c>
      <c r="J115" s="107" t="s">
        <v>38</v>
      </c>
      <c r="K115" t="s">
        <v>39</v>
      </c>
      <c r="L115" t="str">
        <f t="shared" si="1"/>
        <v>Camacho;</v>
      </c>
    </row>
    <row r="116" spans="3:12">
      <c r="C116" s="104">
        <v>311050</v>
      </c>
      <c r="D116" s="69" t="s">
        <v>258</v>
      </c>
      <c r="E116" s="104">
        <v>311050</v>
      </c>
      <c r="F116" s="105">
        <v>21738</v>
      </c>
      <c r="G116" s="69" t="s">
        <v>91</v>
      </c>
      <c r="H116" s="106" t="s">
        <v>215</v>
      </c>
      <c r="I116" s="106" t="s">
        <v>88</v>
      </c>
      <c r="J116" s="107" t="s">
        <v>38</v>
      </c>
      <c r="K116" t="s">
        <v>39</v>
      </c>
      <c r="L116" t="str">
        <f t="shared" si="1"/>
        <v>Camanducaia;</v>
      </c>
    </row>
    <row r="117" spans="3:12">
      <c r="C117" s="104">
        <v>311060</v>
      </c>
      <c r="D117" s="69" t="s">
        <v>259</v>
      </c>
      <c r="E117" s="104">
        <v>311060</v>
      </c>
      <c r="F117" s="105">
        <v>29278</v>
      </c>
      <c r="G117" s="69" t="s">
        <v>91</v>
      </c>
      <c r="H117" s="106" t="s">
        <v>215</v>
      </c>
      <c r="I117" s="106" t="s">
        <v>88</v>
      </c>
      <c r="J117" s="107" t="s">
        <v>38</v>
      </c>
      <c r="K117" t="s">
        <v>39</v>
      </c>
      <c r="L117" t="str">
        <f t="shared" si="1"/>
        <v>Cambuí;</v>
      </c>
    </row>
    <row r="118" spans="3:12">
      <c r="C118" s="104">
        <v>311070</v>
      </c>
      <c r="D118" s="69" t="s">
        <v>260</v>
      </c>
      <c r="E118" s="104">
        <v>311070</v>
      </c>
      <c r="F118" s="105">
        <v>12816</v>
      </c>
      <c r="G118" s="69" t="s">
        <v>86</v>
      </c>
      <c r="H118" s="106" t="s">
        <v>261</v>
      </c>
      <c r="I118" s="106" t="s">
        <v>88</v>
      </c>
      <c r="J118" s="107" t="s">
        <v>38</v>
      </c>
      <c r="K118" t="s">
        <v>39</v>
      </c>
      <c r="L118" t="str">
        <f t="shared" si="1"/>
        <v>Cambuquira;</v>
      </c>
    </row>
    <row r="119" spans="3:12">
      <c r="C119" s="104">
        <v>311080</v>
      </c>
      <c r="D119" s="69" t="s">
        <v>262</v>
      </c>
      <c r="E119" s="104">
        <v>311080</v>
      </c>
      <c r="F119" s="105">
        <v>3711</v>
      </c>
      <c r="G119" s="69" t="s">
        <v>77</v>
      </c>
      <c r="H119" s="106" t="s">
        <v>263</v>
      </c>
      <c r="I119" s="106" t="s">
        <v>79</v>
      </c>
      <c r="J119" s="107" t="s">
        <v>61</v>
      </c>
      <c r="K119" t="s">
        <v>39</v>
      </c>
      <c r="L119" t="str">
        <f t="shared" si="1"/>
        <v>Campanário;</v>
      </c>
    </row>
    <row r="120" spans="3:12">
      <c r="C120" s="104">
        <v>311090</v>
      </c>
      <c r="D120" s="69" t="s">
        <v>264</v>
      </c>
      <c r="E120" s="104">
        <v>311090</v>
      </c>
      <c r="F120" s="105">
        <v>16565</v>
      </c>
      <c r="G120" s="69" t="s">
        <v>86</v>
      </c>
      <c r="H120" s="106" t="s">
        <v>261</v>
      </c>
      <c r="I120" s="106" t="s">
        <v>88</v>
      </c>
      <c r="J120" s="107" t="s">
        <v>61</v>
      </c>
      <c r="K120" t="s">
        <v>39</v>
      </c>
      <c r="L120" t="str">
        <f t="shared" si="1"/>
        <v>Campanha;</v>
      </c>
    </row>
    <row r="121" spans="3:12">
      <c r="C121" s="104">
        <v>311100</v>
      </c>
      <c r="D121" s="69" t="s">
        <v>265</v>
      </c>
      <c r="E121" s="104">
        <v>311100</v>
      </c>
      <c r="F121" s="105">
        <v>21056</v>
      </c>
      <c r="G121" s="69" t="s">
        <v>97</v>
      </c>
      <c r="H121" s="106" t="s">
        <v>98</v>
      </c>
      <c r="I121" s="106" t="s">
        <v>88</v>
      </c>
      <c r="J121" s="107" t="s">
        <v>61</v>
      </c>
      <c r="K121" t="s">
        <v>39</v>
      </c>
      <c r="L121" t="str">
        <f t="shared" si="1"/>
        <v>Campestre;</v>
      </c>
    </row>
    <row r="122" spans="3:12">
      <c r="C122" s="104">
        <v>311110</v>
      </c>
      <c r="D122" s="69" t="s">
        <v>266</v>
      </c>
      <c r="E122" s="104">
        <v>311110</v>
      </c>
      <c r="F122" s="105">
        <v>19738</v>
      </c>
      <c r="G122" s="69" t="s">
        <v>249</v>
      </c>
      <c r="H122" s="106" t="s">
        <v>250</v>
      </c>
      <c r="I122" s="106" t="s">
        <v>37</v>
      </c>
      <c r="J122" s="107" t="s">
        <v>38</v>
      </c>
      <c r="K122" t="s">
        <v>39</v>
      </c>
      <c r="L122" t="str">
        <f t="shared" si="1"/>
        <v>Campina Verde;</v>
      </c>
    </row>
    <row r="123" spans="3:12">
      <c r="C123" s="104">
        <v>311115</v>
      </c>
      <c r="D123" s="69" t="s">
        <v>267</v>
      </c>
      <c r="E123" s="104">
        <v>311115</v>
      </c>
      <c r="F123" s="105">
        <v>3810</v>
      </c>
      <c r="G123" s="69" t="s">
        <v>220</v>
      </c>
      <c r="H123" s="106" t="s">
        <v>231</v>
      </c>
      <c r="I123" s="106" t="s">
        <v>194</v>
      </c>
      <c r="J123" s="107" t="s">
        <v>38</v>
      </c>
      <c r="K123" t="s">
        <v>39</v>
      </c>
      <c r="L123" t="str">
        <f t="shared" si="1"/>
        <v>Campo Azul;</v>
      </c>
    </row>
    <row r="124" spans="3:12">
      <c r="C124" s="104">
        <v>311120</v>
      </c>
      <c r="D124" s="69" t="s">
        <v>268</v>
      </c>
      <c r="E124" s="104">
        <v>311120</v>
      </c>
      <c r="F124" s="105">
        <v>53866</v>
      </c>
      <c r="G124" s="69" t="s">
        <v>72</v>
      </c>
      <c r="H124" s="106" t="s">
        <v>73</v>
      </c>
      <c r="I124" s="106" t="s">
        <v>74</v>
      </c>
      <c r="J124" s="107" t="s">
        <v>61</v>
      </c>
      <c r="K124" t="s">
        <v>39</v>
      </c>
      <c r="L124" t="str">
        <f t="shared" si="1"/>
        <v>Campo Belo;</v>
      </c>
    </row>
    <row r="125" spans="3:12">
      <c r="C125" s="104">
        <v>311130</v>
      </c>
      <c r="D125" s="69" t="s">
        <v>269</v>
      </c>
      <c r="E125" s="104">
        <v>311130</v>
      </c>
      <c r="F125" s="105">
        <v>11658</v>
      </c>
      <c r="G125" s="69" t="s">
        <v>97</v>
      </c>
      <c r="H125" s="106" t="s">
        <v>98</v>
      </c>
      <c r="I125" s="106" t="s">
        <v>88</v>
      </c>
      <c r="J125" s="107" t="s">
        <v>38</v>
      </c>
      <c r="K125" t="s">
        <v>39</v>
      </c>
      <c r="L125" t="str">
        <f t="shared" si="1"/>
        <v>Campo do Meio;</v>
      </c>
    </row>
    <row r="126" spans="3:12">
      <c r="C126" s="104">
        <v>311140</v>
      </c>
      <c r="D126" s="69" t="s">
        <v>270</v>
      </c>
      <c r="E126" s="104">
        <v>311140</v>
      </c>
      <c r="F126" s="105">
        <v>8029</v>
      </c>
      <c r="G126" s="69" t="s">
        <v>68</v>
      </c>
      <c r="H126" s="106" t="s">
        <v>69</v>
      </c>
      <c r="I126" s="106" t="s">
        <v>70</v>
      </c>
      <c r="J126" s="107" t="s">
        <v>38</v>
      </c>
      <c r="K126" t="s">
        <v>39</v>
      </c>
      <c r="L126" t="str">
        <f t="shared" si="1"/>
        <v>Campo Florido;</v>
      </c>
    </row>
    <row r="127" spans="3:12">
      <c r="C127" s="104">
        <v>311150</v>
      </c>
      <c r="D127" s="69" t="s">
        <v>271</v>
      </c>
      <c r="E127" s="104">
        <v>311150</v>
      </c>
      <c r="F127" s="105">
        <v>15356</v>
      </c>
      <c r="G127" s="69" t="s">
        <v>68</v>
      </c>
      <c r="H127" s="106" t="s">
        <v>151</v>
      </c>
      <c r="I127" s="106" t="s">
        <v>70</v>
      </c>
      <c r="J127" s="107" t="s">
        <v>61</v>
      </c>
      <c r="K127" t="s">
        <v>39</v>
      </c>
      <c r="L127" t="str">
        <f t="shared" si="1"/>
        <v>Campos Altos;</v>
      </c>
    </row>
    <row r="128" spans="3:12">
      <c r="C128" s="104">
        <v>311160</v>
      </c>
      <c r="D128" s="69" t="s">
        <v>272</v>
      </c>
      <c r="E128" s="104">
        <v>311160</v>
      </c>
      <c r="F128" s="105">
        <v>28703</v>
      </c>
      <c r="G128" s="69" t="s">
        <v>97</v>
      </c>
      <c r="H128" s="106" t="s">
        <v>98</v>
      </c>
      <c r="I128" s="106" t="s">
        <v>88</v>
      </c>
      <c r="J128" s="107" t="s">
        <v>61</v>
      </c>
      <c r="K128" t="s">
        <v>39</v>
      </c>
      <c r="L128" t="str">
        <f t="shared" si="1"/>
        <v>Campos Gerais;</v>
      </c>
    </row>
    <row r="129" spans="3:12">
      <c r="C129" s="104">
        <v>311190</v>
      </c>
      <c r="D129" s="69" t="s">
        <v>273</v>
      </c>
      <c r="E129" s="104">
        <v>311190</v>
      </c>
      <c r="F129" s="105">
        <v>5612</v>
      </c>
      <c r="G129" s="69" t="s">
        <v>72</v>
      </c>
      <c r="H129" s="106" t="s">
        <v>73</v>
      </c>
      <c r="I129" s="106" t="s">
        <v>74</v>
      </c>
      <c r="J129" s="107" t="s">
        <v>38</v>
      </c>
      <c r="K129" t="s">
        <v>39</v>
      </c>
      <c r="L129" t="str">
        <f t="shared" si="1"/>
        <v>Cana Verde;</v>
      </c>
    </row>
    <row r="130" spans="3:12">
      <c r="C130" s="104">
        <v>311170</v>
      </c>
      <c r="D130" s="69" t="s">
        <v>274</v>
      </c>
      <c r="E130" s="104">
        <v>311170</v>
      </c>
      <c r="F130" s="105">
        <v>4579</v>
      </c>
      <c r="G130" s="69" t="s">
        <v>55</v>
      </c>
      <c r="H130" s="106" t="s">
        <v>142</v>
      </c>
      <c r="I130" s="106" t="s">
        <v>52</v>
      </c>
      <c r="J130" s="107" t="s">
        <v>38</v>
      </c>
      <c r="K130" t="s">
        <v>39</v>
      </c>
      <c r="L130" t="str">
        <f t="shared" si="1"/>
        <v>Canaã;</v>
      </c>
    </row>
    <row r="131" spans="3:12">
      <c r="C131" s="104">
        <v>311180</v>
      </c>
      <c r="D131" s="69" t="s">
        <v>275</v>
      </c>
      <c r="E131" s="104">
        <v>311180</v>
      </c>
      <c r="F131" s="105">
        <v>12025</v>
      </c>
      <c r="G131" s="69" t="s">
        <v>249</v>
      </c>
      <c r="H131" s="106" t="s">
        <v>250</v>
      </c>
      <c r="I131" s="106" t="s">
        <v>37</v>
      </c>
      <c r="J131" s="107" t="s">
        <v>38</v>
      </c>
      <c r="K131" t="s">
        <v>39</v>
      </c>
      <c r="L131" t="str">
        <f t="shared" ref="L131:L194" si="2">D131&amp;K131</f>
        <v>Canápolis;</v>
      </c>
    </row>
    <row r="132" spans="3:12">
      <c r="C132" s="104">
        <v>311200</v>
      </c>
      <c r="D132" s="69" t="s">
        <v>276</v>
      </c>
      <c r="E132" s="104">
        <v>311200</v>
      </c>
      <c r="F132" s="105">
        <v>14883</v>
      </c>
      <c r="G132" s="69" t="s">
        <v>72</v>
      </c>
      <c r="H132" s="106" t="s">
        <v>73</v>
      </c>
      <c r="I132" s="106" t="s">
        <v>74</v>
      </c>
      <c r="J132" s="107" t="s">
        <v>38</v>
      </c>
      <c r="K132" t="s">
        <v>39</v>
      </c>
      <c r="L132" t="str">
        <f t="shared" si="2"/>
        <v>Candeias;</v>
      </c>
    </row>
    <row r="133" spans="3:12">
      <c r="C133" s="69">
        <v>311205</v>
      </c>
      <c r="D133" s="69" t="s">
        <v>277</v>
      </c>
      <c r="E133" s="69">
        <v>311205</v>
      </c>
      <c r="F133" s="105">
        <v>4498</v>
      </c>
      <c r="G133" s="69" t="s">
        <v>64</v>
      </c>
      <c r="H133" s="106" t="s">
        <v>278</v>
      </c>
      <c r="I133" s="106" t="s">
        <v>66</v>
      </c>
      <c r="J133" s="107" t="s">
        <v>38</v>
      </c>
      <c r="K133" t="s">
        <v>39</v>
      </c>
      <c r="L133" t="str">
        <f t="shared" si="2"/>
        <v>Cantagalo;</v>
      </c>
    </row>
    <row r="134" spans="3:12">
      <c r="C134" s="104">
        <v>311210</v>
      </c>
      <c r="D134" s="69" t="s">
        <v>279</v>
      </c>
      <c r="E134" s="104">
        <v>311210</v>
      </c>
      <c r="F134" s="105">
        <v>5424</v>
      </c>
      <c r="G134" s="69" t="s">
        <v>50</v>
      </c>
      <c r="H134" s="106" t="s">
        <v>254</v>
      </c>
      <c r="I134" s="106" t="s">
        <v>96</v>
      </c>
      <c r="J134" s="107" t="s">
        <v>38</v>
      </c>
      <c r="K134" t="s">
        <v>39</v>
      </c>
      <c r="L134" t="str">
        <f t="shared" si="2"/>
        <v>Caparaó;</v>
      </c>
    </row>
    <row r="135" spans="3:12">
      <c r="C135" s="104">
        <v>311220</v>
      </c>
      <c r="D135" s="69" t="s">
        <v>280</v>
      </c>
      <c r="E135" s="104">
        <v>311220</v>
      </c>
      <c r="F135" s="105">
        <v>4673</v>
      </c>
      <c r="G135" s="69" t="s">
        <v>100</v>
      </c>
      <c r="H135" s="106" t="s">
        <v>101</v>
      </c>
      <c r="I135" s="106" t="s">
        <v>102</v>
      </c>
      <c r="J135" s="107" t="s">
        <v>38</v>
      </c>
      <c r="K135" t="s">
        <v>39</v>
      </c>
      <c r="L135" t="str">
        <f t="shared" si="2"/>
        <v>Capela Nova;</v>
      </c>
    </row>
    <row r="136" spans="3:12">
      <c r="C136" s="104">
        <v>311230</v>
      </c>
      <c r="D136" s="69" t="s">
        <v>281</v>
      </c>
      <c r="E136" s="104">
        <v>311230</v>
      </c>
      <c r="F136" s="105">
        <v>37856</v>
      </c>
      <c r="G136" s="69" t="s">
        <v>117</v>
      </c>
      <c r="H136" s="106" t="s">
        <v>160</v>
      </c>
      <c r="I136" s="106" t="s">
        <v>119</v>
      </c>
      <c r="J136" s="107" t="s">
        <v>38</v>
      </c>
      <c r="K136" t="s">
        <v>39</v>
      </c>
      <c r="L136" t="str">
        <f t="shared" si="2"/>
        <v>Capelinha;</v>
      </c>
    </row>
    <row r="137" spans="3:12">
      <c r="C137" s="104">
        <v>311240</v>
      </c>
      <c r="D137" s="69" t="s">
        <v>282</v>
      </c>
      <c r="E137" s="104">
        <v>311240</v>
      </c>
      <c r="F137" s="105">
        <v>6952</v>
      </c>
      <c r="G137" s="69" t="s">
        <v>108</v>
      </c>
      <c r="H137" s="106" t="s">
        <v>283</v>
      </c>
      <c r="I137" s="106" t="s">
        <v>88</v>
      </c>
      <c r="J137" s="107" t="s">
        <v>38</v>
      </c>
      <c r="K137" t="s">
        <v>39</v>
      </c>
      <c r="L137" t="str">
        <f t="shared" si="2"/>
        <v>Capetinga;</v>
      </c>
    </row>
    <row r="138" spans="3:12">
      <c r="C138" s="104">
        <v>311250</v>
      </c>
      <c r="D138" s="69" t="s">
        <v>284</v>
      </c>
      <c r="E138" s="104">
        <v>311250</v>
      </c>
      <c r="F138" s="105">
        <v>9679</v>
      </c>
      <c r="G138" s="69" t="s">
        <v>42</v>
      </c>
      <c r="H138" s="106" t="s">
        <v>43</v>
      </c>
      <c r="I138" s="106" t="s">
        <v>44</v>
      </c>
      <c r="J138" s="107" t="s">
        <v>38</v>
      </c>
      <c r="K138" t="s">
        <v>39</v>
      </c>
      <c r="L138" t="str">
        <f t="shared" si="2"/>
        <v>Capim Branco;</v>
      </c>
    </row>
    <row r="139" spans="3:12">
      <c r="C139" s="104">
        <v>311260</v>
      </c>
      <c r="D139" s="69" t="s">
        <v>285</v>
      </c>
      <c r="E139" s="104">
        <v>311260</v>
      </c>
      <c r="F139" s="105">
        <v>16109</v>
      </c>
      <c r="G139" s="69" t="s">
        <v>249</v>
      </c>
      <c r="H139" s="106" t="s">
        <v>250</v>
      </c>
      <c r="I139" s="106" t="s">
        <v>37</v>
      </c>
      <c r="J139" s="107" t="s">
        <v>38</v>
      </c>
      <c r="K139" t="s">
        <v>39</v>
      </c>
      <c r="L139" t="str">
        <f t="shared" si="2"/>
        <v>Capinópolis;</v>
      </c>
    </row>
    <row r="140" spans="3:12">
      <c r="C140" s="104">
        <v>311265</v>
      </c>
      <c r="D140" s="69" t="s">
        <v>286</v>
      </c>
      <c r="E140" s="104">
        <v>311265</v>
      </c>
      <c r="F140" s="105">
        <v>5420</v>
      </c>
      <c r="G140" s="69" t="s">
        <v>64</v>
      </c>
      <c r="H140" s="106" t="s">
        <v>106</v>
      </c>
      <c r="I140" s="106" t="s">
        <v>66</v>
      </c>
      <c r="J140" s="107" t="s">
        <v>38</v>
      </c>
      <c r="K140" t="s">
        <v>39</v>
      </c>
      <c r="L140" t="str">
        <f t="shared" si="2"/>
        <v>Capitão Andrade;</v>
      </c>
    </row>
    <row r="141" spans="3:12">
      <c r="C141" s="104">
        <v>311270</v>
      </c>
      <c r="D141" s="69" t="s">
        <v>287</v>
      </c>
      <c r="E141" s="104">
        <v>311270</v>
      </c>
      <c r="F141" s="105">
        <v>15153</v>
      </c>
      <c r="G141" s="69" t="s">
        <v>192</v>
      </c>
      <c r="H141" s="106" t="s">
        <v>225</v>
      </c>
      <c r="I141" s="106" t="s">
        <v>194</v>
      </c>
      <c r="J141" s="107" t="s">
        <v>38</v>
      </c>
      <c r="K141" t="s">
        <v>39</v>
      </c>
      <c r="L141" t="str">
        <f t="shared" si="2"/>
        <v>Capitão Enéas;</v>
      </c>
    </row>
    <row r="142" spans="3:12">
      <c r="C142" s="104">
        <v>311280</v>
      </c>
      <c r="D142" s="69" t="s">
        <v>288</v>
      </c>
      <c r="E142" s="104">
        <v>311280</v>
      </c>
      <c r="F142" s="105">
        <v>8601</v>
      </c>
      <c r="G142" s="69" t="s">
        <v>108</v>
      </c>
      <c r="H142" s="106" t="s">
        <v>289</v>
      </c>
      <c r="I142" s="106" t="s">
        <v>88</v>
      </c>
      <c r="J142" s="107" t="s">
        <v>38</v>
      </c>
      <c r="K142" t="s">
        <v>39</v>
      </c>
      <c r="L142" t="str">
        <f t="shared" si="2"/>
        <v>Capitólio;</v>
      </c>
    </row>
    <row r="143" spans="3:12">
      <c r="C143" s="104">
        <v>311290</v>
      </c>
      <c r="D143" s="69" t="s">
        <v>290</v>
      </c>
      <c r="E143" s="104">
        <v>311290</v>
      </c>
      <c r="F143" s="105">
        <v>9287</v>
      </c>
      <c r="G143" s="69" t="s">
        <v>50</v>
      </c>
      <c r="H143" s="106" t="s">
        <v>51</v>
      </c>
      <c r="I143" s="106" t="s">
        <v>52</v>
      </c>
      <c r="J143" s="107" t="s">
        <v>38</v>
      </c>
      <c r="K143" t="s">
        <v>39</v>
      </c>
      <c r="L143" t="str">
        <f t="shared" si="2"/>
        <v>Caputira;</v>
      </c>
    </row>
    <row r="144" spans="3:12">
      <c r="C144" s="104">
        <v>311300</v>
      </c>
      <c r="D144" s="69" t="s">
        <v>291</v>
      </c>
      <c r="E144" s="104">
        <v>311300</v>
      </c>
      <c r="F144" s="105">
        <v>23586</v>
      </c>
      <c r="G144" s="69" t="s">
        <v>77</v>
      </c>
      <c r="H144" s="106" t="s">
        <v>292</v>
      </c>
      <c r="I144" s="106" t="s">
        <v>79</v>
      </c>
      <c r="J144" s="107" t="s">
        <v>61</v>
      </c>
      <c r="K144" t="s">
        <v>39</v>
      </c>
      <c r="L144" t="str">
        <f t="shared" si="2"/>
        <v>Caraí;</v>
      </c>
    </row>
    <row r="145" spans="3:12">
      <c r="C145" s="104">
        <v>311310</v>
      </c>
      <c r="D145" s="69" t="s">
        <v>293</v>
      </c>
      <c r="E145" s="104">
        <v>311310</v>
      </c>
      <c r="F145" s="105">
        <v>3200</v>
      </c>
      <c r="G145" s="69" t="s">
        <v>100</v>
      </c>
      <c r="H145" s="106" t="s">
        <v>294</v>
      </c>
      <c r="I145" s="106" t="s">
        <v>102</v>
      </c>
      <c r="J145" s="107" t="s">
        <v>38</v>
      </c>
      <c r="K145" t="s">
        <v>39</v>
      </c>
      <c r="L145" t="str">
        <f t="shared" si="2"/>
        <v>Caranaíba;</v>
      </c>
    </row>
    <row r="146" spans="3:12">
      <c r="C146" s="104">
        <v>311320</v>
      </c>
      <c r="D146" s="69" t="s">
        <v>295</v>
      </c>
      <c r="E146" s="104">
        <v>311320</v>
      </c>
      <c r="F146" s="105">
        <v>25327</v>
      </c>
      <c r="G146" s="69" t="s">
        <v>100</v>
      </c>
      <c r="H146" s="106" t="s">
        <v>101</v>
      </c>
      <c r="I146" s="106" t="s">
        <v>102</v>
      </c>
      <c r="J146" s="107" t="s">
        <v>61</v>
      </c>
      <c r="K146" t="s">
        <v>39</v>
      </c>
      <c r="L146" t="str">
        <f t="shared" si="2"/>
        <v>Carandaí;</v>
      </c>
    </row>
    <row r="147" spans="3:12">
      <c r="C147" s="104">
        <v>311330</v>
      </c>
      <c r="D147" s="69" t="s">
        <v>296</v>
      </c>
      <c r="E147" s="104">
        <v>311330</v>
      </c>
      <c r="F147" s="105">
        <v>32988</v>
      </c>
      <c r="G147" s="69" t="s">
        <v>50</v>
      </c>
      <c r="H147" s="106" t="s">
        <v>254</v>
      </c>
      <c r="I147" s="106" t="s">
        <v>96</v>
      </c>
      <c r="J147" s="107" t="s">
        <v>38</v>
      </c>
      <c r="K147" t="s">
        <v>39</v>
      </c>
      <c r="L147" t="str">
        <f t="shared" si="2"/>
        <v>Carangola;</v>
      </c>
    </row>
    <row r="148" spans="3:12">
      <c r="C148" s="104">
        <v>311340</v>
      </c>
      <c r="D148" s="69" t="s">
        <v>297</v>
      </c>
      <c r="E148" s="104">
        <v>311340</v>
      </c>
      <c r="F148" s="105">
        <v>91503</v>
      </c>
      <c r="G148" s="69" t="s">
        <v>58</v>
      </c>
      <c r="H148" s="106" t="s">
        <v>213</v>
      </c>
      <c r="I148" s="106" t="s">
        <v>60</v>
      </c>
      <c r="J148" s="107" t="s">
        <v>61</v>
      </c>
      <c r="K148" t="s">
        <v>39</v>
      </c>
      <c r="L148" t="str">
        <f t="shared" si="2"/>
        <v>Caratinga;</v>
      </c>
    </row>
    <row r="149" spans="3:12">
      <c r="C149" s="108">
        <v>311350</v>
      </c>
      <c r="D149" s="69" t="s">
        <v>298</v>
      </c>
      <c r="E149" s="108">
        <v>311350</v>
      </c>
      <c r="F149" s="105">
        <v>9396</v>
      </c>
      <c r="G149" s="69" t="s">
        <v>117</v>
      </c>
      <c r="H149" s="106" t="s">
        <v>299</v>
      </c>
      <c r="I149" s="106" t="s">
        <v>119</v>
      </c>
      <c r="J149" s="107" t="s">
        <v>38</v>
      </c>
      <c r="K149" t="s">
        <v>39</v>
      </c>
      <c r="L149" t="str">
        <f t="shared" si="2"/>
        <v>Carbonita;</v>
      </c>
    </row>
    <row r="150" spans="3:12">
      <c r="C150" s="104">
        <v>311360</v>
      </c>
      <c r="D150" s="69" t="s">
        <v>300</v>
      </c>
      <c r="E150" s="104">
        <v>311360</v>
      </c>
      <c r="F150" s="105">
        <v>6721</v>
      </c>
      <c r="G150" s="69" t="s">
        <v>91</v>
      </c>
      <c r="H150" s="106" t="s">
        <v>215</v>
      </c>
      <c r="I150" s="106" t="s">
        <v>88</v>
      </c>
      <c r="J150" s="107" t="s">
        <v>38</v>
      </c>
      <c r="K150" t="s">
        <v>39</v>
      </c>
      <c r="L150" t="str">
        <f t="shared" si="2"/>
        <v>Careaçu;</v>
      </c>
    </row>
    <row r="151" spans="3:12">
      <c r="C151" s="104">
        <v>311370</v>
      </c>
      <c r="D151" s="69" t="s">
        <v>301</v>
      </c>
      <c r="E151" s="104">
        <v>311370</v>
      </c>
      <c r="F151" s="105">
        <v>19007</v>
      </c>
      <c r="G151" s="69" t="s">
        <v>77</v>
      </c>
      <c r="H151" s="106" t="s">
        <v>302</v>
      </c>
      <c r="I151" s="106" t="s">
        <v>79</v>
      </c>
      <c r="J151" s="107" t="s">
        <v>61</v>
      </c>
      <c r="K151" t="s">
        <v>39</v>
      </c>
      <c r="L151" t="str">
        <f t="shared" si="2"/>
        <v>Carlos Chagas;</v>
      </c>
    </row>
    <row r="152" spans="3:12">
      <c r="C152" s="104">
        <v>311380</v>
      </c>
      <c r="D152" s="69" t="s">
        <v>303</v>
      </c>
      <c r="E152" s="104">
        <v>311380</v>
      </c>
      <c r="F152" s="105">
        <v>2617</v>
      </c>
      <c r="G152" s="69" t="s">
        <v>175</v>
      </c>
      <c r="H152" s="106" t="s">
        <v>304</v>
      </c>
      <c r="I152" s="106" t="s">
        <v>44</v>
      </c>
      <c r="J152" s="107" t="s">
        <v>38</v>
      </c>
      <c r="K152" t="s">
        <v>39</v>
      </c>
      <c r="L152" t="str">
        <f t="shared" si="2"/>
        <v>Carmésia;</v>
      </c>
    </row>
    <row r="153" spans="3:12">
      <c r="C153" s="104">
        <v>311390</v>
      </c>
      <c r="D153" s="69" t="s">
        <v>305</v>
      </c>
      <c r="E153" s="104">
        <v>311390</v>
      </c>
      <c r="F153" s="105">
        <v>12158</v>
      </c>
      <c r="G153" s="69" t="s">
        <v>86</v>
      </c>
      <c r="H153" s="106" t="s">
        <v>261</v>
      </c>
      <c r="I153" s="106" t="s">
        <v>88</v>
      </c>
      <c r="J153" s="107" t="s">
        <v>38</v>
      </c>
      <c r="K153" t="s">
        <v>39</v>
      </c>
      <c r="L153" t="str">
        <f t="shared" si="2"/>
        <v>Carmo da Cachoeira;</v>
      </c>
    </row>
    <row r="154" spans="3:12">
      <c r="C154" s="104">
        <v>311400</v>
      </c>
      <c r="D154" s="69" t="s">
        <v>306</v>
      </c>
      <c r="E154" s="104">
        <v>311400</v>
      </c>
      <c r="F154" s="105">
        <v>11439</v>
      </c>
      <c r="G154" s="69" t="s">
        <v>72</v>
      </c>
      <c r="H154" s="106" t="s">
        <v>307</v>
      </c>
      <c r="I154" s="106" t="s">
        <v>74</v>
      </c>
      <c r="J154" s="107" t="s">
        <v>38</v>
      </c>
      <c r="K154" t="s">
        <v>39</v>
      </c>
      <c r="L154" t="str">
        <f t="shared" si="2"/>
        <v>Carmo da Mata;</v>
      </c>
    </row>
    <row r="155" spans="3:12">
      <c r="C155" s="104">
        <v>311410</v>
      </c>
      <c r="D155" s="69" t="s">
        <v>308</v>
      </c>
      <c r="E155" s="104">
        <v>311410</v>
      </c>
      <c r="F155" s="105">
        <v>14769</v>
      </c>
      <c r="G155" s="69" t="s">
        <v>86</v>
      </c>
      <c r="H155" s="106" t="s">
        <v>87</v>
      </c>
      <c r="I155" s="106" t="s">
        <v>88</v>
      </c>
      <c r="J155" s="107" t="s">
        <v>61</v>
      </c>
      <c r="K155" t="s">
        <v>39</v>
      </c>
      <c r="L155" t="str">
        <f t="shared" si="2"/>
        <v>Carmo de Minas;</v>
      </c>
    </row>
    <row r="156" spans="3:12">
      <c r="C156" s="104">
        <v>311420</v>
      </c>
      <c r="D156" s="69" t="s">
        <v>309</v>
      </c>
      <c r="E156" s="104">
        <v>311420</v>
      </c>
      <c r="F156" s="105">
        <v>22257</v>
      </c>
      <c r="G156" s="69" t="s">
        <v>72</v>
      </c>
      <c r="H156" s="106" t="s">
        <v>149</v>
      </c>
      <c r="I156" s="106" t="s">
        <v>74</v>
      </c>
      <c r="J156" s="107" t="s">
        <v>38</v>
      </c>
      <c r="K156" t="s">
        <v>39</v>
      </c>
      <c r="L156" t="str">
        <f t="shared" si="2"/>
        <v>Carmo do Cajuru;</v>
      </c>
    </row>
    <row r="157" spans="3:12">
      <c r="C157" s="104">
        <v>311430</v>
      </c>
      <c r="D157" s="69" t="s">
        <v>310</v>
      </c>
      <c r="E157" s="104">
        <v>311430</v>
      </c>
      <c r="F157" s="105">
        <v>30324</v>
      </c>
      <c r="G157" s="69" t="s">
        <v>145</v>
      </c>
      <c r="H157" s="106" t="s">
        <v>146</v>
      </c>
      <c r="I157" s="106" t="s">
        <v>147</v>
      </c>
      <c r="J157" s="107" t="s">
        <v>61</v>
      </c>
      <c r="K157" t="s">
        <v>39</v>
      </c>
      <c r="L157" t="str">
        <f t="shared" si="2"/>
        <v>Carmo do Paranaíba;</v>
      </c>
    </row>
    <row r="158" spans="3:12">
      <c r="C158" s="104">
        <v>311440</v>
      </c>
      <c r="D158" s="69" t="s">
        <v>311</v>
      </c>
      <c r="E158" s="104">
        <v>311440</v>
      </c>
      <c r="F158" s="105">
        <v>21180</v>
      </c>
      <c r="G158" s="69" t="s">
        <v>108</v>
      </c>
      <c r="H158" s="106" t="s">
        <v>109</v>
      </c>
      <c r="I158" s="106" t="s">
        <v>88</v>
      </c>
      <c r="J158" s="107" t="s">
        <v>61</v>
      </c>
      <c r="K158" t="s">
        <v>39</v>
      </c>
      <c r="L158" t="str">
        <f t="shared" si="2"/>
        <v>Carmo do Rio Claro;</v>
      </c>
    </row>
    <row r="159" spans="3:12">
      <c r="C159" s="104">
        <v>311450</v>
      </c>
      <c r="D159" s="69" t="s">
        <v>312</v>
      </c>
      <c r="E159" s="104">
        <v>311450</v>
      </c>
      <c r="F159" s="105">
        <v>19144</v>
      </c>
      <c r="G159" s="69" t="s">
        <v>72</v>
      </c>
      <c r="H159" s="106" t="s">
        <v>307</v>
      </c>
      <c r="I159" s="106" t="s">
        <v>74</v>
      </c>
      <c r="J159" s="107" t="s">
        <v>38</v>
      </c>
      <c r="K159" t="s">
        <v>39</v>
      </c>
      <c r="L159" t="str">
        <f t="shared" si="2"/>
        <v>Carmópolis de Minas;</v>
      </c>
    </row>
    <row r="160" spans="3:12">
      <c r="C160" s="104">
        <v>311455</v>
      </c>
      <c r="D160" s="69" t="s">
        <v>313</v>
      </c>
      <c r="E160" s="104">
        <v>311455</v>
      </c>
      <c r="F160" s="105">
        <v>9986</v>
      </c>
      <c r="G160" s="69" t="s">
        <v>68</v>
      </c>
      <c r="H160" s="106" t="s">
        <v>314</v>
      </c>
      <c r="I160" s="106" t="s">
        <v>70</v>
      </c>
      <c r="J160" s="107" t="s">
        <v>38</v>
      </c>
      <c r="K160" t="s">
        <v>39</v>
      </c>
      <c r="L160" t="str">
        <f t="shared" si="2"/>
        <v>Carneirinho;</v>
      </c>
    </row>
    <row r="161" spans="3:12">
      <c r="C161" s="104">
        <v>311460</v>
      </c>
      <c r="D161" s="69" t="s">
        <v>315</v>
      </c>
      <c r="E161" s="104">
        <v>311460</v>
      </c>
      <c r="F161" s="105">
        <v>4044</v>
      </c>
      <c r="G161" s="69" t="s">
        <v>86</v>
      </c>
      <c r="H161" s="106" t="s">
        <v>316</v>
      </c>
      <c r="I161" s="106" t="s">
        <v>88</v>
      </c>
      <c r="J161" s="107" t="s">
        <v>38</v>
      </c>
      <c r="K161" t="s">
        <v>39</v>
      </c>
      <c r="L161" t="str">
        <f t="shared" si="2"/>
        <v>Carrancas;</v>
      </c>
    </row>
    <row r="162" spans="3:12">
      <c r="C162" s="104">
        <v>311470</v>
      </c>
      <c r="D162" s="69" t="s">
        <v>317</v>
      </c>
      <c r="E162" s="104">
        <v>311470</v>
      </c>
      <c r="F162" s="105">
        <v>3560</v>
      </c>
      <c r="G162" s="69" t="s">
        <v>97</v>
      </c>
      <c r="H162" s="106" t="s">
        <v>98</v>
      </c>
      <c r="I162" s="106" t="s">
        <v>88</v>
      </c>
      <c r="J162" s="107" t="s">
        <v>38</v>
      </c>
      <c r="K162" t="s">
        <v>39</v>
      </c>
      <c r="L162" t="str">
        <f t="shared" si="2"/>
        <v>Carvalhópolis;</v>
      </c>
    </row>
    <row r="163" spans="3:12">
      <c r="C163" s="104">
        <v>311480</v>
      </c>
      <c r="D163" s="69" t="s">
        <v>318</v>
      </c>
      <c r="E163" s="104">
        <v>311480</v>
      </c>
      <c r="F163" s="105">
        <v>4495</v>
      </c>
      <c r="G163" s="69" t="s">
        <v>86</v>
      </c>
      <c r="H163" s="106" t="s">
        <v>87</v>
      </c>
      <c r="I163" s="106" t="s">
        <v>88</v>
      </c>
      <c r="J163" s="107" t="s">
        <v>38</v>
      </c>
      <c r="K163" t="s">
        <v>39</v>
      </c>
      <c r="L163" t="str">
        <f t="shared" si="2"/>
        <v>Carvalhos;</v>
      </c>
    </row>
    <row r="164" spans="3:12">
      <c r="C164" s="104">
        <v>311490</v>
      </c>
      <c r="D164" s="69" t="s">
        <v>319</v>
      </c>
      <c r="E164" s="104">
        <v>311490</v>
      </c>
      <c r="F164" s="105">
        <v>2260</v>
      </c>
      <c r="G164" s="69" t="s">
        <v>100</v>
      </c>
      <c r="H164" s="106" t="s">
        <v>294</v>
      </c>
      <c r="I164" s="106" t="s">
        <v>102</v>
      </c>
      <c r="J164" s="107" t="s">
        <v>38</v>
      </c>
      <c r="K164" t="s">
        <v>39</v>
      </c>
      <c r="L164" t="str">
        <f t="shared" si="2"/>
        <v>Casa Grande;</v>
      </c>
    </row>
    <row r="165" spans="3:12">
      <c r="C165" s="104">
        <v>311500</v>
      </c>
      <c r="D165" s="69" t="s">
        <v>320</v>
      </c>
      <c r="E165" s="104">
        <v>311500</v>
      </c>
      <c r="F165" s="105">
        <v>3057</v>
      </c>
      <c r="G165" s="69" t="s">
        <v>35</v>
      </c>
      <c r="H165" s="106" t="s">
        <v>139</v>
      </c>
      <c r="I165" s="106" t="s">
        <v>37</v>
      </c>
      <c r="J165" s="107" t="s">
        <v>38</v>
      </c>
      <c r="K165" t="s">
        <v>39</v>
      </c>
      <c r="L165" t="str">
        <f t="shared" si="2"/>
        <v>Cascalho Rico;</v>
      </c>
    </row>
    <row r="166" spans="3:12">
      <c r="C166" s="104">
        <v>311510</v>
      </c>
      <c r="D166" s="69" t="s">
        <v>321</v>
      </c>
      <c r="E166" s="104">
        <v>311510</v>
      </c>
      <c r="F166" s="105">
        <v>17739</v>
      </c>
      <c r="G166" s="69" t="s">
        <v>108</v>
      </c>
      <c r="H166" s="106" t="s">
        <v>283</v>
      </c>
      <c r="I166" s="106" t="s">
        <v>88</v>
      </c>
      <c r="J166" s="107" t="s">
        <v>38</v>
      </c>
      <c r="K166" t="s">
        <v>39</v>
      </c>
      <c r="L166" t="str">
        <f t="shared" si="2"/>
        <v>Cássia;</v>
      </c>
    </row>
    <row r="167" spans="3:12">
      <c r="C167" s="108">
        <v>311530</v>
      </c>
      <c r="D167" s="69" t="s">
        <v>322</v>
      </c>
      <c r="E167" s="108">
        <v>311530</v>
      </c>
      <c r="F167" s="105">
        <v>74691</v>
      </c>
      <c r="G167" s="69" t="s">
        <v>94</v>
      </c>
      <c r="H167" s="106" t="s">
        <v>158</v>
      </c>
      <c r="I167" s="106" t="s">
        <v>96</v>
      </c>
      <c r="J167" s="107" t="s">
        <v>61</v>
      </c>
      <c r="K167" t="s">
        <v>39</v>
      </c>
      <c r="L167" t="str">
        <f t="shared" si="2"/>
        <v>Cataguases;</v>
      </c>
    </row>
    <row r="168" spans="3:12">
      <c r="C168" s="104">
        <v>311535</v>
      </c>
      <c r="D168" s="69" t="s">
        <v>323</v>
      </c>
      <c r="E168" s="104">
        <v>311535</v>
      </c>
      <c r="F168" s="105">
        <v>5330</v>
      </c>
      <c r="G168" s="69" t="s">
        <v>175</v>
      </c>
      <c r="H168" s="106" t="s">
        <v>176</v>
      </c>
      <c r="I168" s="106" t="s">
        <v>44</v>
      </c>
      <c r="J168" s="107" t="s">
        <v>61</v>
      </c>
      <c r="K168" t="s">
        <v>39</v>
      </c>
      <c r="L168" t="str">
        <f t="shared" si="2"/>
        <v>Catas Altas;</v>
      </c>
    </row>
    <row r="169" spans="3:12">
      <c r="C169" s="104">
        <v>311540</v>
      </c>
      <c r="D169" s="69" t="s">
        <v>324</v>
      </c>
      <c r="E169" s="104">
        <v>311540</v>
      </c>
      <c r="F169" s="105">
        <v>3629</v>
      </c>
      <c r="G169" s="69" t="s">
        <v>100</v>
      </c>
      <c r="H169" s="106" t="s">
        <v>294</v>
      </c>
      <c r="I169" s="106" t="s">
        <v>102</v>
      </c>
      <c r="J169" s="107" t="s">
        <v>38</v>
      </c>
      <c r="K169" t="s">
        <v>39</v>
      </c>
      <c r="L169" t="str">
        <f t="shared" si="2"/>
        <v>Catas Altas da Noruega;</v>
      </c>
    </row>
    <row r="170" spans="3:12">
      <c r="C170" s="104">
        <v>311545</v>
      </c>
      <c r="D170" s="69" t="s">
        <v>325</v>
      </c>
      <c r="E170" s="104">
        <v>311545</v>
      </c>
      <c r="F170" s="105">
        <v>6366</v>
      </c>
      <c r="G170" s="69" t="s">
        <v>77</v>
      </c>
      <c r="H170" s="106" t="s">
        <v>292</v>
      </c>
      <c r="I170" s="106" t="s">
        <v>79</v>
      </c>
      <c r="J170" s="107" t="s">
        <v>61</v>
      </c>
      <c r="K170" t="s">
        <v>39</v>
      </c>
      <c r="L170" t="str">
        <f t="shared" si="2"/>
        <v>Catuji;</v>
      </c>
    </row>
    <row r="171" spans="3:12">
      <c r="C171" s="104">
        <v>311547</v>
      </c>
      <c r="D171" s="69" t="s">
        <v>326</v>
      </c>
      <c r="E171" s="104">
        <v>311547</v>
      </c>
      <c r="F171" s="105">
        <v>5008</v>
      </c>
      <c r="G171" s="69" t="s">
        <v>192</v>
      </c>
      <c r="H171" s="106" t="s">
        <v>327</v>
      </c>
      <c r="I171" s="106" t="s">
        <v>194</v>
      </c>
      <c r="J171" s="107" t="s">
        <v>38</v>
      </c>
      <c r="K171" t="s">
        <v>39</v>
      </c>
      <c r="L171" t="str">
        <f t="shared" si="2"/>
        <v>Catuti;</v>
      </c>
    </row>
    <row r="172" spans="3:12">
      <c r="C172" s="104">
        <v>311550</v>
      </c>
      <c r="D172" s="69" t="s">
        <v>328</v>
      </c>
      <c r="E172" s="104">
        <v>311550</v>
      </c>
      <c r="F172" s="105">
        <v>21703</v>
      </c>
      <c r="G172" s="69" t="s">
        <v>86</v>
      </c>
      <c r="H172" s="106" t="s">
        <v>87</v>
      </c>
      <c r="I172" s="106" t="s">
        <v>88</v>
      </c>
      <c r="J172" s="107" t="s">
        <v>61</v>
      </c>
      <c r="K172" t="s">
        <v>39</v>
      </c>
      <c r="L172" t="str">
        <f t="shared" si="2"/>
        <v>Caxambu;</v>
      </c>
    </row>
    <row r="173" spans="3:12">
      <c r="C173" s="104">
        <v>311560</v>
      </c>
      <c r="D173" s="69" t="s">
        <v>329</v>
      </c>
      <c r="E173" s="104">
        <v>311560</v>
      </c>
      <c r="F173" s="105">
        <v>1171</v>
      </c>
      <c r="G173" s="69" t="s">
        <v>42</v>
      </c>
      <c r="H173" s="106" t="s">
        <v>43</v>
      </c>
      <c r="I173" s="106" t="s">
        <v>44</v>
      </c>
      <c r="J173" s="107" t="s">
        <v>38</v>
      </c>
      <c r="K173" t="s">
        <v>39</v>
      </c>
      <c r="L173" t="str">
        <f t="shared" si="2"/>
        <v>Cedro do Abaeté;</v>
      </c>
    </row>
    <row r="174" spans="3:12">
      <c r="C174" s="108">
        <v>311570</v>
      </c>
      <c r="D174" s="69" t="s">
        <v>330</v>
      </c>
      <c r="E174" s="108">
        <v>311570</v>
      </c>
      <c r="F174" s="105">
        <v>7017</v>
      </c>
      <c r="G174" s="69" t="s">
        <v>64</v>
      </c>
      <c r="H174" s="106" t="s">
        <v>331</v>
      </c>
      <c r="I174" s="106" t="s">
        <v>66</v>
      </c>
      <c r="J174" s="107" t="s">
        <v>38</v>
      </c>
      <c r="K174" t="s">
        <v>39</v>
      </c>
      <c r="L174" t="str">
        <f t="shared" si="2"/>
        <v>Central de Minas;</v>
      </c>
    </row>
    <row r="175" spans="3:12">
      <c r="C175" s="104">
        <v>311580</v>
      </c>
      <c r="D175" s="69" t="s">
        <v>332</v>
      </c>
      <c r="E175" s="104">
        <v>311580</v>
      </c>
      <c r="F175" s="105">
        <v>10425</v>
      </c>
      <c r="G175" s="69" t="s">
        <v>249</v>
      </c>
      <c r="H175" s="106" t="s">
        <v>250</v>
      </c>
      <c r="I175" s="106" t="s">
        <v>37</v>
      </c>
      <c r="J175" s="107" t="s">
        <v>38</v>
      </c>
      <c r="K175" t="s">
        <v>39</v>
      </c>
      <c r="L175" t="str">
        <f t="shared" si="2"/>
        <v>Centralina;</v>
      </c>
    </row>
    <row r="176" spans="3:12">
      <c r="C176" s="69">
        <v>311590</v>
      </c>
      <c r="D176" s="69" t="s">
        <v>333</v>
      </c>
      <c r="E176" s="69">
        <v>311590</v>
      </c>
      <c r="F176" s="105">
        <v>3121</v>
      </c>
      <c r="G176" s="69" t="s">
        <v>123</v>
      </c>
      <c r="H176" s="106" t="s">
        <v>185</v>
      </c>
      <c r="I176" s="106" t="s">
        <v>96</v>
      </c>
      <c r="J176" s="107" t="s">
        <v>38</v>
      </c>
      <c r="K176" t="s">
        <v>39</v>
      </c>
      <c r="L176" t="str">
        <f t="shared" si="2"/>
        <v>Chácara;</v>
      </c>
    </row>
    <row r="177" spans="3:12">
      <c r="C177" s="104">
        <v>311600</v>
      </c>
      <c r="D177" s="69" t="s">
        <v>334</v>
      </c>
      <c r="E177" s="104">
        <v>311600</v>
      </c>
      <c r="F177" s="105">
        <v>5709</v>
      </c>
      <c r="G177" s="69" t="s">
        <v>50</v>
      </c>
      <c r="H177" s="106" t="s">
        <v>51</v>
      </c>
      <c r="I177" s="106" t="s">
        <v>52</v>
      </c>
      <c r="J177" s="107" t="s">
        <v>38</v>
      </c>
      <c r="K177" t="s">
        <v>39</v>
      </c>
      <c r="L177" t="str">
        <f t="shared" si="2"/>
        <v>Chalé;</v>
      </c>
    </row>
    <row r="178" spans="3:12">
      <c r="C178" s="104">
        <v>311610</v>
      </c>
      <c r="D178" s="69" t="s">
        <v>335</v>
      </c>
      <c r="E178" s="104">
        <v>311610</v>
      </c>
      <c r="F178" s="105">
        <v>15368</v>
      </c>
      <c r="G178" s="69" t="s">
        <v>117</v>
      </c>
      <c r="H178" s="106" t="s">
        <v>160</v>
      </c>
      <c r="I178" s="106" t="s">
        <v>119</v>
      </c>
      <c r="J178" s="107" t="s">
        <v>38</v>
      </c>
      <c r="K178" t="s">
        <v>39</v>
      </c>
      <c r="L178" t="str">
        <f t="shared" si="2"/>
        <v>Chapada do Norte;</v>
      </c>
    </row>
    <row r="179" spans="3:12">
      <c r="C179" s="104">
        <v>311615</v>
      </c>
      <c r="D179" s="69" t="s">
        <v>336</v>
      </c>
      <c r="E179" s="104">
        <v>311615</v>
      </c>
      <c r="F179" s="105">
        <v>13397</v>
      </c>
      <c r="G179" s="69" t="s">
        <v>162</v>
      </c>
      <c r="H179" s="106" t="s">
        <v>163</v>
      </c>
      <c r="I179" s="106" t="s">
        <v>147</v>
      </c>
      <c r="J179" s="107" t="s">
        <v>61</v>
      </c>
      <c r="K179" t="s">
        <v>39</v>
      </c>
      <c r="L179" t="str">
        <f t="shared" si="2"/>
        <v>Chapada Gaúcha;</v>
      </c>
    </row>
    <row r="180" spans="3:12">
      <c r="C180" s="69">
        <v>311620</v>
      </c>
      <c r="D180" s="69" t="s">
        <v>337</v>
      </c>
      <c r="E180" s="69">
        <v>311620</v>
      </c>
      <c r="F180" s="105">
        <v>2702</v>
      </c>
      <c r="G180" s="69" t="s">
        <v>123</v>
      </c>
      <c r="H180" s="106" t="s">
        <v>185</v>
      </c>
      <c r="I180" s="106" t="s">
        <v>96</v>
      </c>
      <c r="J180" s="107" t="s">
        <v>38</v>
      </c>
      <c r="K180" t="s">
        <v>39</v>
      </c>
      <c r="L180" t="str">
        <f t="shared" si="2"/>
        <v>Chiador;</v>
      </c>
    </row>
    <row r="181" spans="3:12">
      <c r="C181" s="104">
        <v>311630</v>
      </c>
      <c r="D181" s="69" t="s">
        <v>338</v>
      </c>
      <c r="E181" s="104">
        <v>311630</v>
      </c>
      <c r="F181" s="105">
        <v>6774</v>
      </c>
      <c r="G181" s="69" t="s">
        <v>100</v>
      </c>
      <c r="H181" s="106" t="s">
        <v>101</v>
      </c>
      <c r="I181" s="106" t="s">
        <v>102</v>
      </c>
      <c r="J181" s="107" t="s">
        <v>38</v>
      </c>
      <c r="K181" t="s">
        <v>39</v>
      </c>
      <c r="L181" t="str">
        <f t="shared" si="2"/>
        <v>Cipotânea;</v>
      </c>
    </row>
    <row r="182" spans="3:12">
      <c r="C182" s="104">
        <v>311640</v>
      </c>
      <c r="D182" s="69" t="s">
        <v>339</v>
      </c>
      <c r="E182" s="104">
        <v>311640</v>
      </c>
      <c r="F182" s="105">
        <v>4810</v>
      </c>
      <c r="G182" s="69" t="s">
        <v>108</v>
      </c>
      <c r="H182" s="106" t="s">
        <v>283</v>
      </c>
      <c r="I182" s="106" t="s">
        <v>88</v>
      </c>
      <c r="J182" s="107" t="s">
        <v>38</v>
      </c>
      <c r="K182" t="s">
        <v>39</v>
      </c>
      <c r="L182" t="str">
        <f t="shared" si="2"/>
        <v>Claraval;</v>
      </c>
    </row>
    <row r="183" spans="3:12">
      <c r="C183" s="104">
        <v>311650</v>
      </c>
      <c r="D183" s="69" t="s">
        <v>340</v>
      </c>
      <c r="E183" s="104">
        <v>311650</v>
      </c>
      <c r="F183" s="105">
        <v>7590</v>
      </c>
      <c r="G183" s="69" t="s">
        <v>192</v>
      </c>
      <c r="H183" s="106" t="s">
        <v>341</v>
      </c>
      <c r="I183" s="106" t="s">
        <v>194</v>
      </c>
      <c r="J183" s="107" t="s">
        <v>38</v>
      </c>
      <c r="K183" t="s">
        <v>39</v>
      </c>
      <c r="L183" t="str">
        <f t="shared" si="2"/>
        <v>Claro dos Poções;</v>
      </c>
    </row>
    <row r="184" spans="3:12">
      <c r="C184" s="104">
        <v>311660</v>
      </c>
      <c r="D184" s="69" t="s">
        <v>342</v>
      </c>
      <c r="E184" s="104">
        <v>311660</v>
      </c>
      <c r="F184" s="105">
        <v>28366</v>
      </c>
      <c r="G184" s="69" t="s">
        <v>72</v>
      </c>
      <c r="H184" s="106" t="s">
        <v>149</v>
      </c>
      <c r="I184" s="106" t="s">
        <v>74</v>
      </c>
      <c r="J184" s="107" t="s">
        <v>38</v>
      </c>
      <c r="K184" t="s">
        <v>39</v>
      </c>
      <c r="L184" t="str">
        <f t="shared" si="2"/>
        <v>Cláudio;</v>
      </c>
    </row>
    <row r="185" spans="3:12">
      <c r="C185" s="104">
        <v>311670</v>
      </c>
      <c r="D185" s="69" t="s">
        <v>343</v>
      </c>
      <c r="E185" s="104">
        <v>311670</v>
      </c>
      <c r="F185" s="105">
        <v>7517</v>
      </c>
      <c r="G185" s="69" t="s">
        <v>131</v>
      </c>
      <c r="H185" s="106" t="s">
        <v>227</v>
      </c>
      <c r="I185" s="106" t="s">
        <v>96</v>
      </c>
      <c r="J185" s="107" t="s">
        <v>38</v>
      </c>
      <c r="K185" t="s">
        <v>39</v>
      </c>
      <c r="L185" t="str">
        <f t="shared" si="2"/>
        <v>Coimbra;</v>
      </c>
    </row>
    <row r="186" spans="3:12">
      <c r="C186" s="108">
        <v>311680</v>
      </c>
      <c r="D186" s="69" t="s">
        <v>344</v>
      </c>
      <c r="E186" s="108">
        <v>311680</v>
      </c>
      <c r="F186" s="105">
        <v>8907</v>
      </c>
      <c r="G186" s="69" t="s">
        <v>117</v>
      </c>
      <c r="H186" s="106" t="s">
        <v>299</v>
      </c>
      <c r="I186" s="106" t="s">
        <v>119</v>
      </c>
      <c r="J186" s="107" t="s">
        <v>61</v>
      </c>
      <c r="K186" t="s">
        <v>39</v>
      </c>
      <c r="L186" t="str">
        <f t="shared" si="2"/>
        <v>Coluna;</v>
      </c>
    </row>
    <row r="187" spans="3:12">
      <c r="C187" s="104">
        <v>311690</v>
      </c>
      <c r="D187" s="69" t="s">
        <v>345</v>
      </c>
      <c r="E187" s="104">
        <v>311690</v>
      </c>
      <c r="F187" s="105">
        <v>3103</v>
      </c>
      <c r="G187" s="69" t="s">
        <v>68</v>
      </c>
      <c r="H187" s="106" t="s">
        <v>314</v>
      </c>
      <c r="I187" s="106" t="s">
        <v>70</v>
      </c>
      <c r="J187" s="107" t="s">
        <v>38</v>
      </c>
      <c r="K187" t="s">
        <v>39</v>
      </c>
      <c r="L187" t="str">
        <f t="shared" si="2"/>
        <v>Comendador Gomes;</v>
      </c>
    </row>
    <row r="188" spans="3:12">
      <c r="C188" s="104">
        <v>311700</v>
      </c>
      <c r="D188" s="69" t="s">
        <v>346</v>
      </c>
      <c r="E188" s="104">
        <v>311700</v>
      </c>
      <c r="F188" s="105">
        <v>7090</v>
      </c>
      <c r="G188" s="69" t="s">
        <v>81</v>
      </c>
      <c r="H188" s="106" t="s">
        <v>347</v>
      </c>
      <c r="I188" s="106" t="s">
        <v>79</v>
      </c>
      <c r="J188" s="107" t="s">
        <v>38</v>
      </c>
      <c r="K188" t="s">
        <v>39</v>
      </c>
      <c r="L188" t="str">
        <f t="shared" si="2"/>
        <v>Comercinho;</v>
      </c>
    </row>
    <row r="189" spans="3:12">
      <c r="C189" s="104">
        <v>311710</v>
      </c>
      <c r="D189" s="69" t="s">
        <v>348</v>
      </c>
      <c r="E189" s="104">
        <v>311710</v>
      </c>
      <c r="F189" s="105">
        <v>10261</v>
      </c>
      <c r="G189" s="69" t="s">
        <v>97</v>
      </c>
      <c r="H189" s="106" t="s">
        <v>98</v>
      </c>
      <c r="I189" s="106" t="s">
        <v>88</v>
      </c>
      <c r="J189" s="107" t="s">
        <v>61</v>
      </c>
      <c r="K189" t="s">
        <v>39</v>
      </c>
      <c r="L189" t="str">
        <f t="shared" si="2"/>
        <v>Conceição da Aparecida;</v>
      </c>
    </row>
    <row r="190" spans="3:12">
      <c r="C190" s="104">
        <v>311520</v>
      </c>
      <c r="D190" s="69" t="s">
        <v>349</v>
      </c>
      <c r="E190" s="104">
        <v>311520</v>
      </c>
      <c r="F190" s="105">
        <v>3962</v>
      </c>
      <c r="G190" s="69" t="s">
        <v>180</v>
      </c>
      <c r="H190" s="106" t="s">
        <v>181</v>
      </c>
      <c r="I190" s="106" t="s">
        <v>102</v>
      </c>
      <c r="J190" s="107" t="s">
        <v>38</v>
      </c>
      <c r="K190" t="s">
        <v>39</v>
      </c>
      <c r="L190" t="str">
        <f t="shared" si="2"/>
        <v>Conceição da Barra de Minas;</v>
      </c>
    </row>
    <row r="191" spans="3:12">
      <c r="C191" s="104">
        <v>311730</v>
      </c>
      <c r="D191" s="69" t="s">
        <v>350</v>
      </c>
      <c r="E191" s="104">
        <v>311730</v>
      </c>
      <c r="F191" s="105">
        <v>27425</v>
      </c>
      <c r="G191" s="69" t="s">
        <v>68</v>
      </c>
      <c r="H191" s="106" t="s">
        <v>69</v>
      </c>
      <c r="I191" s="106" t="s">
        <v>70</v>
      </c>
      <c r="J191" s="107" t="s">
        <v>61</v>
      </c>
      <c r="K191" t="s">
        <v>39</v>
      </c>
      <c r="L191" t="str">
        <f t="shared" si="2"/>
        <v>Conceição das Alagoas;</v>
      </c>
    </row>
    <row r="192" spans="3:12">
      <c r="C192" s="104">
        <v>311720</v>
      </c>
      <c r="D192" s="69" t="s">
        <v>351</v>
      </c>
      <c r="E192" s="104">
        <v>311720</v>
      </c>
      <c r="F192" s="105">
        <v>2811</v>
      </c>
      <c r="G192" s="69" t="s">
        <v>91</v>
      </c>
      <c r="H192" s="106" t="s">
        <v>233</v>
      </c>
      <c r="I192" s="106" t="s">
        <v>88</v>
      </c>
      <c r="J192" s="107" t="s">
        <v>38</v>
      </c>
      <c r="K192" t="s">
        <v>39</v>
      </c>
      <c r="L192" t="str">
        <f t="shared" si="2"/>
        <v>Conceição das Pedras;</v>
      </c>
    </row>
    <row r="193" spans="3:12">
      <c r="C193" s="104">
        <v>311740</v>
      </c>
      <c r="D193" s="69" t="s">
        <v>352</v>
      </c>
      <c r="E193" s="104">
        <v>311740</v>
      </c>
      <c r="F193" s="105">
        <v>4570</v>
      </c>
      <c r="G193" s="69" t="s">
        <v>50</v>
      </c>
      <c r="H193" s="106" t="s">
        <v>51</v>
      </c>
      <c r="I193" s="106" t="s">
        <v>52</v>
      </c>
      <c r="J193" s="107" t="s">
        <v>38</v>
      </c>
      <c r="K193" t="s">
        <v>39</v>
      </c>
      <c r="L193" t="str">
        <f t="shared" si="2"/>
        <v>Conceição de Ipanema;</v>
      </c>
    </row>
    <row r="194" spans="3:12">
      <c r="C194" s="104">
        <v>311750</v>
      </c>
      <c r="D194" s="69" t="s">
        <v>353</v>
      </c>
      <c r="E194" s="104">
        <v>311750</v>
      </c>
      <c r="F194" s="105">
        <v>17641</v>
      </c>
      <c r="G194" s="69" t="s">
        <v>117</v>
      </c>
      <c r="H194" s="106" t="s">
        <v>118</v>
      </c>
      <c r="I194" s="106" t="s">
        <v>119</v>
      </c>
      <c r="J194" s="107" t="s">
        <v>38</v>
      </c>
      <c r="K194" t="s">
        <v>39</v>
      </c>
      <c r="L194" t="str">
        <f t="shared" si="2"/>
        <v>Conceição do Mato Dentro;</v>
      </c>
    </row>
    <row r="195" spans="3:12">
      <c r="C195" s="69">
        <v>311760</v>
      </c>
      <c r="D195" s="69" t="s">
        <v>354</v>
      </c>
      <c r="E195" s="69">
        <v>311760</v>
      </c>
      <c r="F195" s="105">
        <v>5480</v>
      </c>
      <c r="G195" s="69" t="s">
        <v>72</v>
      </c>
      <c r="H195" s="106" t="s">
        <v>355</v>
      </c>
      <c r="I195" s="106" t="s">
        <v>74</v>
      </c>
      <c r="J195" s="107" t="s">
        <v>38</v>
      </c>
      <c r="K195" t="s">
        <v>39</v>
      </c>
      <c r="L195" t="str">
        <f t="shared" ref="L195:L258" si="3">D195&amp;K195</f>
        <v>Conceição do Pará;</v>
      </c>
    </row>
    <row r="196" spans="3:12">
      <c r="C196" s="104">
        <v>311770</v>
      </c>
      <c r="D196" s="69" t="s">
        <v>356</v>
      </c>
      <c r="E196" s="104">
        <v>311770</v>
      </c>
      <c r="F196" s="105">
        <v>13590</v>
      </c>
      <c r="G196" s="69" t="s">
        <v>86</v>
      </c>
      <c r="H196" s="106" t="s">
        <v>87</v>
      </c>
      <c r="I196" s="106" t="s">
        <v>88</v>
      </c>
      <c r="J196" s="107" t="s">
        <v>38</v>
      </c>
      <c r="K196" t="s">
        <v>39</v>
      </c>
      <c r="L196" t="str">
        <f t="shared" si="3"/>
        <v>Conceição do Rio Verde;</v>
      </c>
    </row>
    <row r="197" spans="3:12">
      <c r="C197" s="104">
        <v>311780</v>
      </c>
      <c r="D197" s="69" t="s">
        <v>357</v>
      </c>
      <c r="E197" s="104">
        <v>311780</v>
      </c>
      <c r="F197" s="105">
        <v>11525</v>
      </c>
      <c r="G197" s="69" t="s">
        <v>91</v>
      </c>
      <c r="H197" s="106" t="s">
        <v>215</v>
      </c>
      <c r="I197" s="106" t="s">
        <v>88</v>
      </c>
      <c r="J197" s="107" t="s">
        <v>38</v>
      </c>
      <c r="K197" t="s">
        <v>39</v>
      </c>
      <c r="L197" t="str">
        <f t="shared" si="3"/>
        <v>Conceição dos Ouros;</v>
      </c>
    </row>
    <row r="198" spans="3:12">
      <c r="C198" s="104">
        <v>311783</v>
      </c>
      <c r="D198" s="69" t="s">
        <v>358</v>
      </c>
      <c r="E198" s="104">
        <v>311783</v>
      </c>
      <c r="F198" s="105">
        <v>7595</v>
      </c>
      <c r="G198" s="69" t="s">
        <v>220</v>
      </c>
      <c r="H198" s="106" t="s">
        <v>221</v>
      </c>
      <c r="I198" s="106" t="s">
        <v>194</v>
      </c>
      <c r="J198" s="107" t="s">
        <v>38</v>
      </c>
      <c r="K198" t="s">
        <v>39</v>
      </c>
      <c r="L198" t="str">
        <f t="shared" si="3"/>
        <v>Cônego Marinho;</v>
      </c>
    </row>
    <row r="199" spans="3:12">
      <c r="C199" s="104">
        <v>311787</v>
      </c>
      <c r="D199" s="69" t="s">
        <v>359</v>
      </c>
      <c r="E199" s="104">
        <v>311787</v>
      </c>
      <c r="F199" s="105">
        <v>6657</v>
      </c>
      <c r="G199" s="69" t="s">
        <v>186</v>
      </c>
      <c r="H199" s="106" t="s">
        <v>360</v>
      </c>
      <c r="I199" s="106" t="s">
        <v>44</v>
      </c>
      <c r="J199" s="107" t="s">
        <v>38</v>
      </c>
      <c r="K199" t="s">
        <v>39</v>
      </c>
      <c r="L199" t="str">
        <f t="shared" si="3"/>
        <v>Confins;</v>
      </c>
    </row>
    <row r="200" spans="3:12">
      <c r="C200" s="104">
        <v>311790</v>
      </c>
      <c r="D200" s="69" t="s">
        <v>361</v>
      </c>
      <c r="E200" s="104">
        <v>311790</v>
      </c>
      <c r="F200" s="105">
        <v>11813</v>
      </c>
      <c r="G200" s="69" t="s">
        <v>91</v>
      </c>
      <c r="H200" s="106" t="s">
        <v>215</v>
      </c>
      <c r="I200" s="106" t="s">
        <v>88</v>
      </c>
      <c r="J200" s="107" t="s">
        <v>38</v>
      </c>
      <c r="K200" t="s">
        <v>39</v>
      </c>
      <c r="L200" t="str">
        <f t="shared" si="3"/>
        <v>Congonhal;</v>
      </c>
    </row>
    <row r="201" spans="3:12">
      <c r="C201" s="104">
        <v>311800</v>
      </c>
      <c r="D201" s="69" t="s">
        <v>362</v>
      </c>
      <c r="E201" s="104">
        <v>311800</v>
      </c>
      <c r="F201" s="105">
        <v>54196</v>
      </c>
      <c r="G201" s="69" t="s">
        <v>100</v>
      </c>
      <c r="H201" s="106" t="s">
        <v>363</v>
      </c>
      <c r="I201" s="106" t="s">
        <v>102</v>
      </c>
      <c r="J201" s="107" t="s">
        <v>61</v>
      </c>
      <c r="K201" t="s">
        <v>39</v>
      </c>
      <c r="L201" t="str">
        <f t="shared" si="3"/>
        <v>Congonhas;</v>
      </c>
    </row>
    <row r="202" spans="3:12">
      <c r="C202" s="108">
        <v>311810</v>
      </c>
      <c r="D202" s="69" t="s">
        <v>364</v>
      </c>
      <c r="E202" s="108">
        <v>311810</v>
      </c>
      <c r="F202" s="105">
        <v>5044</v>
      </c>
      <c r="G202" s="69" t="s">
        <v>117</v>
      </c>
      <c r="H202" s="106" t="s">
        <v>299</v>
      </c>
      <c r="I202" s="106" t="s">
        <v>119</v>
      </c>
      <c r="J202" s="107" t="s">
        <v>38</v>
      </c>
      <c r="K202" t="s">
        <v>39</v>
      </c>
      <c r="L202" t="str">
        <f t="shared" si="3"/>
        <v>Congonhas do Norte;</v>
      </c>
    </row>
    <row r="203" spans="3:12">
      <c r="C203" s="104">
        <v>311820</v>
      </c>
      <c r="D203" s="69" t="s">
        <v>365</v>
      </c>
      <c r="E203" s="104">
        <v>311820</v>
      </c>
      <c r="F203" s="105">
        <v>6908</v>
      </c>
      <c r="G203" s="69" t="s">
        <v>68</v>
      </c>
      <c r="H203" s="106" t="s">
        <v>69</v>
      </c>
      <c r="I203" s="106" t="s">
        <v>70</v>
      </c>
      <c r="J203" s="107" t="s">
        <v>38</v>
      </c>
      <c r="K203" t="s">
        <v>39</v>
      </c>
      <c r="L203" t="str">
        <f t="shared" si="3"/>
        <v>Conquista;</v>
      </c>
    </row>
    <row r="204" spans="3:12">
      <c r="C204" s="104">
        <v>311830</v>
      </c>
      <c r="D204" s="69" t="s">
        <v>366</v>
      </c>
      <c r="E204" s="104">
        <v>311830</v>
      </c>
      <c r="F204" s="105">
        <v>127539</v>
      </c>
      <c r="G204" s="69" t="s">
        <v>100</v>
      </c>
      <c r="H204" s="106" t="s">
        <v>294</v>
      </c>
      <c r="I204" s="106" t="s">
        <v>102</v>
      </c>
      <c r="J204" s="107" t="s">
        <v>61</v>
      </c>
      <c r="K204" t="s">
        <v>39</v>
      </c>
      <c r="L204" t="str">
        <f t="shared" si="3"/>
        <v>Conselheiro Lafaiete;</v>
      </c>
    </row>
    <row r="205" spans="3:12">
      <c r="C205" s="108">
        <v>311840</v>
      </c>
      <c r="D205" s="69" t="s">
        <v>367</v>
      </c>
      <c r="E205" s="108">
        <v>311840</v>
      </c>
      <c r="F205" s="105">
        <v>22892</v>
      </c>
      <c r="G205" s="69" t="s">
        <v>64</v>
      </c>
      <c r="H205" s="106" t="s">
        <v>84</v>
      </c>
      <c r="I205" s="106" t="s">
        <v>66</v>
      </c>
      <c r="J205" s="107" t="s">
        <v>61</v>
      </c>
      <c r="K205" t="s">
        <v>39</v>
      </c>
      <c r="L205" t="str">
        <f t="shared" si="3"/>
        <v>Conselheiro Pena;</v>
      </c>
    </row>
    <row r="206" spans="3:12">
      <c r="C206" s="104">
        <v>311850</v>
      </c>
      <c r="D206" s="69" t="s">
        <v>368</v>
      </c>
      <c r="E206" s="104">
        <v>311850</v>
      </c>
      <c r="F206" s="105">
        <v>1782</v>
      </c>
      <c r="G206" s="69" t="s">
        <v>91</v>
      </c>
      <c r="H206" s="106" t="s">
        <v>233</v>
      </c>
      <c r="I206" s="106" t="s">
        <v>88</v>
      </c>
      <c r="J206" s="107" t="s">
        <v>38</v>
      </c>
      <c r="K206" t="s">
        <v>39</v>
      </c>
      <c r="L206" t="str">
        <f t="shared" si="3"/>
        <v>Consolação;</v>
      </c>
    </row>
    <row r="207" spans="3:12">
      <c r="C207" s="104">
        <v>311860</v>
      </c>
      <c r="D207" s="69" t="s">
        <v>369</v>
      </c>
      <c r="E207" s="104">
        <v>311860</v>
      </c>
      <c r="F207" s="105">
        <v>659070</v>
      </c>
      <c r="G207" s="69" t="s">
        <v>186</v>
      </c>
      <c r="H207" s="106" t="s">
        <v>370</v>
      </c>
      <c r="I207" s="106" t="s">
        <v>44</v>
      </c>
      <c r="J207" s="107" t="s">
        <v>61</v>
      </c>
      <c r="K207" t="s">
        <v>39</v>
      </c>
      <c r="L207" t="str">
        <f t="shared" si="3"/>
        <v>Contagem;</v>
      </c>
    </row>
    <row r="208" spans="3:12">
      <c r="C208" s="104">
        <v>311870</v>
      </c>
      <c r="D208" s="69" t="s">
        <v>371</v>
      </c>
      <c r="E208" s="104">
        <v>311870</v>
      </c>
      <c r="F208" s="105">
        <v>9191</v>
      </c>
      <c r="G208" s="69" t="s">
        <v>86</v>
      </c>
      <c r="H208" s="106" t="s">
        <v>203</v>
      </c>
      <c r="I208" s="106" t="s">
        <v>88</v>
      </c>
      <c r="J208" s="107" t="s">
        <v>38</v>
      </c>
      <c r="K208" t="s">
        <v>39</v>
      </c>
      <c r="L208" t="str">
        <f t="shared" si="3"/>
        <v>Coqueiral;</v>
      </c>
    </row>
    <row r="209" spans="3:12">
      <c r="C209" s="104">
        <v>311880</v>
      </c>
      <c r="D209" s="69" t="s">
        <v>372</v>
      </c>
      <c r="E209" s="104">
        <v>311880</v>
      </c>
      <c r="F209" s="105">
        <v>26592</v>
      </c>
      <c r="G209" s="69" t="s">
        <v>192</v>
      </c>
      <c r="H209" s="106" t="s">
        <v>373</v>
      </c>
      <c r="I209" s="106" t="s">
        <v>194</v>
      </c>
      <c r="J209" s="107" t="s">
        <v>61</v>
      </c>
      <c r="K209" t="s">
        <v>39</v>
      </c>
      <c r="L209" t="str">
        <f t="shared" si="3"/>
        <v>Coração de Jesus;</v>
      </c>
    </row>
    <row r="210" spans="3:12">
      <c r="C210" s="104">
        <v>311890</v>
      </c>
      <c r="D210" s="69" t="s">
        <v>374</v>
      </c>
      <c r="E210" s="104">
        <v>311890</v>
      </c>
      <c r="F210" s="105">
        <v>8883</v>
      </c>
      <c r="G210" s="69" t="s">
        <v>42</v>
      </c>
      <c r="H210" s="106" t="s">
        <v>43</v>
      </c>
      <c r="I210" s="106" t="s">
        <v>44</v>
      </c>
      <c r="J210" s="107" t="s">
        <v>38</v>
      </c>
      <c r="K210" t="s">
        <v>39</v>
      </c>
      <c r="L210" t="str">
        <f t="shared" si="3"/>
        <v>Cordisburgo;</v>
      </c>
    </row>
    <row r="211" spans="3:12">
      <c r="C211" s="104">
        <v>311900</v>
      </c>
      <c r="D211" s="69" t="s">
        <v>375</v>
      </c>
      <c r="E211" s="104">
        <v>311900</v>
      </c>
      <c r="F211" s="105">
        <v>3534</v>
      </c>
      <c r="G211" s="69" t="s">
        <v>86</v>
      </c>
      <c r="H211" s="106" t="s">
        <v>376</v>
      </c>
      <c r="I211" s="106" t="s">
        <v>88</v>
      </c>
      <c r="J211" s="107" t="s">
        <v>38</v>
      </c>
      <c r="K211" t="s">
        <v>39</v>
      </c>
      <c r="L211" t="str">
        <f t="shared" si="3"/>
        <v>Cordislândia;</v>
      </c>
    </row>
    <row r="212" spans="3:12">
      <c r="C212" s="104">
        <v>311910</v>
      </c>
      <c r="D212" s="69" t="s">
        <v>377</v>
      </c>
      <c r="E212" s="104">
        <v>311910</v>
      </c>
      <c r="F212" s="105">
        <v>23797</v>
      </c>
      <c r="G212" s="69" t="s">
        <v>42</v>
      </c>
      <c r="H212" s="106" t="s">
        <v>167</v>
      </c>
      <c r="I212" s="106" t="s">
        <v>44</v>
      </c>
      <c r="J212" s="107" t="s">
        <v>38</v>
      </c>
      <c r="K212" t="s">
        <v>39</v>
      </c>
      <c r="L212" t="str">
        <f t="shared" si="3"/>
        <v>Corinto;</v>
      </c>
    </row>
    <row r="213" spans="3:12">
      <c r="C213" s="104">
        <v>311920</v>
      </c>
      <c r="D213" s="69" t="s">
        <v>378</v>
      </c>
      <c r="E213" s="104">
        <v>311920</v>
      </c>
      <c r="F213" s="105">
        <v>10040</v>
      </c>
      <c r="G213" s="69" t="s">
        <v>64</v>
      </c>
      <c r="H213" s="106" t="s">
        <v>106</v>
      </c>
      <c r="I213" s="106" t="s">
        <v>66</v>
      </c>
      <c r="J213" s="107" t="s">
        <v>61</v>
      </c>
      <c r="K213" t="s">
        <v>39</v>
      </c>
      <c r="L213" t="str">
        <f t="shared" si="3"/>
        <v>Coroaci;</v>
      </c>
    </row>
    <row r="214" spans="3:12">
      <c r="C214" s="104">
        <v>311930</v>
      </c>
      <c r="D214" s="69" t="s">
        <v>379</v>
      </c>
      <c r="E214" s="104">
        <v>311930</v>
      </c>
      <c r="F214" s="105">
        <v>27982</v>
      </c>
      <c r="G214" s="69" t="s">
        <v>35</v>
      </c>
      <c r="H214" s="106" t="s">
        <v>36</v>
      </c>
      <c r="I214" s="106" t="s">
        <v>37</v>
      </c>
      <c r="J214" s="107" t="s">
        <v>61</v>
      </c>
      <c r="K214" t="s">
        <v>39</v>
      </c>
      <c r="L214" t="str">
        <f t="shared" si="3"/>
        <v>Coromandel;</v>
      </c>
    </row>
    <row r="215" spans="3:12">
      <c r="C215" s="104">
        <v>311940</v>
      </c>
      <c r="D215" s="69" t="s">
        <v>58</v>
      </c>
      <c r="E215" s="104">
        <v>311940</v>
      </c>
      <c r="F215" s="105">
        <v>109405</v>
      </c>
      <c r="G215" s="69" t="s">
        <v>58</v>
      </c>
      <c r="H215" s="106" t="s">
        <v>129</v>
      </c>
      <c r="I215" s="106" t="s">
        <v>60</v>
      </c>
      <c r="J215" s="107" t="s">
        <v>61</v>
      </c>
      <c r="K215" t="s">
        <v>39</v>
      </c>
      <c r="L215" t="str">
        <f t="shared" si="3"/>
        <v>Coronel Fabriciano;</v>
      </c>
    </row>
    <row r="216" spans="3:12">
      <c r="C216" s="104">
        <v>311950</v>
      </c>
      <c r="D216" s="69" t="s">
        <v>380</v>
      </c>
      <c r="E216" s="104">
        <v>311950</v>
      </c>
      <c r="F216" s="105">
        <v>9228</v>
      </c>
      <c r="G216" s="69" t="s">
        <v>117</v>
      </c>
      <c r="H216" s="106" t="s">
        <v>137</v>
      </c>
      <c r="I216" s="106" t="s">
        <v>119</v>
      </c>
      <c r="J216" s="107" t="s">
        <v>38</v>
      </c>
      <c r="K216" t="s">
        <v>39</v>
      </c>
      <c r="L216" t="str">
        <f t="shared" si="3"/>
        <v>Coronel Murta;</v>
      </c>
    </row>
    <row r="217" spans="3:12">
      <c r="C217" s="69">
        <v>311960</v>
      </c>
      <c r="D217" s="69" t="s">
        <v>381</v>
      </c>
      <c r="E217" s="69">
        <v>311960</v>
      </c>
      <c r="F217" s="105">
        <v>3080</v>
      </c>
      <c r="G217" s="69" t="s">
        <v>123</v>
      </c>
      <c r="H217" s="106" t="s">
        <v>185</v>
      </c>
      <c r="I217" s="106" t="s">
        <v>96</v>
      </c>
      <c r="J217" s="107" t="s">
        <v>38</v>
      </c>
      <c r="K217" t="s">
        <v>39</v>
      </c>
      <c r="L217" t="str">
        <f t="shared" si="3"/>
        <v>Coronel Pacheco;</v>
      </c>
    </row>
    <row r="218" spans="3:12">
      <c r="C218" s="104">
        <v>311970</v>
      </c>
      <c r="D218" s="69" t="s">
        <v>382</v>
      </c>
      <c r="E218" s="104">
        <v>311970</v>
      </c>
      <c r="F218" s="105">
        <v>3426</v>
      </c>
      <c r="G218" s="69" t="s">
        <v>180</v>
      </c>
      <c r="H218" s="106" t="s">
        <v>181</v>
      </c>
      <c r="I218" s="106" t="s">
        <v>102</v>
      </c>
      <c r="J218" s="107" t="s">
        <v>38</v>
      </c>
      <c r="K218" t="s">
        <v>39</v>
      </c>
      <c r="L218" t="str">
        <f t="shared" si="3"/>
        <v>Coronel Xavier Chaves;</v>
      </c>
    </row>
    <row r="219" spans="3:12">
      <c r="C219" s="104">
        <v>311980</v>
      </c>
      <c r="D219" s="69" t="s">
        <v>383</v>
      </c>
      <c r="E219" s="104">
        <v>311980</v>
      </c>
      <c r="F219" s="105">
        <v>3241</v>
      </c>
      <c r="G219" s="69" t="s">
        <v>72</v>
      </c>
      <c r="H219" s="106" t="s">
        <v>171</v>
      </c>
      <c r="I219" s="106" t="s">
        <v>74</v>
      </c>
      <c r="J219" s="107" t="s">
        <v>38</v>
      </c>
      <c r="K219" t="s">
        <v>39</v>
      </c>
      <c r="L219" t="str">
        <f t="shared" si="3"/>
        <v>Córrego Danta;</v>
      </c>
    </row>
    <row r="220" spans="3:12">
      <c r="C220" s="104">
        <v>311990</v>
      </c>
      <c r="D220" s="69" t="s">
        <v>384</v>
      </c>
      <c r="E220" s="104">
        <v>311990</v>
      </c>
      <c r="F220" s="105">
        <v>3714</v>
      </c>
      <c r="G220" s="69" t="s">
        <v>91</v>
      </c>
      <c r="H220" s="106" t="s">
        <v>215</v>
      </c>
      <c r="I220" s="106" t="s">
        <v>88</v>
      </c>
      <c r="J220" s="107" t="s">
        <v>38</v>
      </c>
      <c r="K220" t="s">
        <v>39</v>
      </c>
      <c r="L220" t="str">
        <f t="shared" si="3"/>
        <v>Córrego do Bom Jesus;</v>
      </c>
    </row>
    <row r="221" spans="3:12">
      <c r="C221" s="104">
        <v>311995</v>
      </c>
      <c r="D221" s="69" t="s">
        <v>385</v>
      </c>
      <c r="E221" s="104">
        <v>311995</v>
      </c>
      <c r="F221" s="105">
        <v>6290</v>
      </c>
      <c r="G221" s="69" t="s">
        <v>72</v>
      </c>
      <c r="H221" s="106" t="s">
        <v>171</v>
      </c>
      <c r="I221" s="106" t="s">
        <v>74</v>
      </c>
      <c r="J221" s="107" t="s">
        <v>38</v>
      </c>
      <c r="K221" t="s">
        <v>39</v>
      </c>
      <c r="L221" t="str">
        <f t="shared" si="3"/>
        <v>Córrego Fundo;</v>
      </c>
    </row>
    <row r="222" spans="3:12">
      <c r="C222" s="104">
        <v>312000</v>
      </c>
      <c r="D222" s="69" t="s">
        <v>386</v>
      </c>
      <c r="E222" s="104">
        <v>312000</v>
      </c>
      <c r="F222" s="105">
        <v>2814</v>
      </c>
      <c r="G222" s="69" t="s">
        <v>58</v>
      </c>
      <c r="H222" s="106" t="s">
        <v>129</v>
      </c>
      <c r="I222" s="106" t="s">
        <v>60</v>
      </c>
      <c r="J222" s="107" t="s">
        <v>38</v>
      </c>
      <c r="K222" t="s">
        <v>39</v>
      </c>
      <c r="L222" t="str">
        <f t="shared" si="3"/>
        <v>Córrego Novo;</v>
      </c>
    </row>
    <row r="223" spans="3:12">
      <c r="C223" s="108">
        <v>312010</v>
      </c>
      <c r="D223" s="69" t="s">
        <v>387</v>
      </c>
      <c r="E223" s="108">
        <v>312010</v>
      </c>
      <c r="F223" s="105">
        <v>4396</v>
      </c>
      <c r="G223" s="69" t="s">
        <v>117</v>
      </c>
      <c r="H223" s="106" t="s">
        <v>299</v>
      </c>
      <c r="I223" s="106" t="s">
        <v>119</v>
      </c>
      <c r="J223" s="107" t="s">
        <v>38</v>
      </c>
      <c r="K223" t="s">
        <v>39</v>
      </c>
      <c r="L223" t="str">
        <f t="shared" si="3"/>
        <v>Couto de Magalhães de Minas;</v>
      </c>
    </row>
    <row r="224" spans="3:12">
      <c r="C224" s="69">
        <v>312015</v>
      </c>
      <c r="D224" s="69" t="s">
        <v>388</v>
      </c>
      <c r="E224" s="69">
        <v>312015</v>
      </c>
      <c r="F224" s="105">
        <v>6646</v>
      </c>
      <c r="G224" s="69" t="s">
        <v>77</v>
      </c>
      <c r="H224" s="106" t="s">
        <v>78</v>
      </c>
      <c r="I224" s="106" t="s">
        <v>79</v>
      </c>
      <c r="J224" s="107" t="s">
        <v>61</v>
      </c>
      <c r="K224" t="s">
        <v>39</v>
      </c>
      <c r="L224" t="str">
        <f t="shared" si="3"/>
        <v>Crisólita;</v>
      </c>
    </row>
    <row r="225" spans="3:12">
      <c r="C225" s="104">
        <v>312020</v>
      </c>
      <c r="D225" s="69" t="s">
        <v>389</v>
      </c>
      <c r="E225" s="104">
        <v>312020</v>
      </c>
      <c r="F225" s="105">
        <v>12660</v>
      </c>
      <c r="G225" s="69" t="s">
        <v>72</v>
      </c>
      <c r="H225" s="106" t="s">
        <v>73</v>
      </c>
      <c r="I225" s="106" t="s">
        <v>74</v>
      </c>
      <c r="J225" s="107" t="s">
        <v>61</v>
      </c>
      <c r="K225" t="s">
        <v>39</v>
      </c>
      <c r="L225" t="str">
        <f t="shared" si="3"/>
        <v>Cristais;</v>
      </c>
    </row>
    <row r="226" spans="3:12">
      <c r="C226" s="104">
        <v>312030</v>
      </c>
      <c r="D226" s="69" t="s">
        <v>390</v>
      </c>
      <c r="E226" s="104">
        <v>312030</v>
      </c>
      <c r="F226" s="105">
        <v>5960</v>
      </c>
      <c r="G226" s="69" t="s">
        <v>192</v>
      </c>
      <c r="H226" s="106" t="s">
        <v>225</v>
      </c>
      <c r="I226" s="106" t="s">
        <v>194</v>
      </c>
      <c r="J226" s="107" t="s">
        <v>38</v>
      </c>
      <c r="K226" t="s">
        <v>39</v>
      </c>
      <c r="L226" t="str">
        <f t="shared" si="3"/>
        <v>Cristália;</v>
      </c>
    </row>
    <row r="227" spans="3:12">
      <c r="C227" s="104">
        <v>312040</v>
      </c>
      <c r="D227" s="69" t="s">
        <v>391</v>
      </c>
      <c r="E227" s="104">
        <v>312040</v>
      </c>
      <c r="F227" s="105">
        <v>5145</v>
      </c>
      <c r="G227" s="69" t="s">
        <v>100</v>
      </c>
      <c r="H227" s="106" t="s">
        <v>294</v>
      </c>
      <c r="I227" s="106" t="s">
        <v>102</v>
      </c>
      <c r="J227" s="107" t="s">
        <v>38</v>
      </c>
      <c r="K227" t="s">
        <v>39</v>
      </c>
      <c r="L227" t="str">
        <f t="shared" si="3"/>
        <v>Cristiano Otoni;</v>
      </c>
    </row>
    <row r="228" spans="3:12">
      <c r="C228" s="104">
        <v>312050</v>
      </c>
      <c r="D228" s="69" t="s">
        <v>392</v>
      </c>
      <c r="E228" s="104">
        <v>312050</v>
      </c>
      <c r="F228" s="105">
        <v>10258</v>
      </c>
      <c r="G228" s="69" t="s">
        <v>86</v>
      </c>
      <c r="H228" s="106" t="s">
        <v>87</v>
      </c>
      <c r="I228" s="106" t="s">
        <v>88</v>
      </c>
      <c r="J228" s="107" t="s">
        <v>38</v>
      </c>
      <c r="K228" t="s">
        <v>39</v>
      </c>
      <c r="L228" t="str">
        <f t="shared" si="3"/>
        <v>Cristina;</v>
      </c>
    </row>
    <row r="229" spans="3:12">
      <c r="C229" s="104">
        <v>312060</v>
      </c>
      <c r="D229" s="69" t="s">
        <v>393</v>
      </c>
      <c r="E229" s="104">
        <v>312060</v>
      </c>
      <c r="F229" s="105">
        <v>5014</v>
      </c>
      <c r="G229" s="69" t="s">
        <v>186</v>
      </c>
      <c r="H229" s="106" t="s">
        <v>197</v>
      </c>
      <c r="I229" s="106" t="s">
        <v>44</v>
      </c>
      <c r="J229" s="107" t="s">
        <v>38</v>
      </c>
      <c r="K229" t="s">
        <v>39</v>
      </c>
      <c r="L229" t="str">
        <f t="shared" si="3"/>
        <v>Crucilândia;</v>
      </c>
    </row>
    <row r="230" spans="3:12">
      <c r="C230" s="104">
        <v>312070</v>
      </c>
      <c r="D230" s="69" t="s">
        <v>394</v>
      </c>
      <c r="E230" s="104">
        <v>312070</v>
      </c>
      <c r="F230" s="105">
        <v>4134</v>
      </c>
      <c r="G230" s="69" t="s">
        <v>145</v>
      </c>
      <c r="H230" s="106" t="s">
        <v>395</v>
      </c>
      <c r="I230" s="106" t="s">
        <v>147</v>
      </c>
      <c r="J230" s="107" t="s">
        <v>38</v>
      </c>
      <c r="K230" t="s">
        <v>39</v>
      </c>
      <c r="L230" t="str">
        <f t="shared" si="3"/>
        <v>Cruzeiro da Fortaleza;</v>
      </c>
    </row>
    <row r="231" spans="3:12">
      <c r="C231" s="104">
        <v>312080</v>
      </c>
      <c r="D231" s="69" t="s">
        <v>396</v>
      </c>
      <c r="E231" s="104">
        <v>312080</v>
      </c>
      <c r="F231" s="105">
        <v>15358</v>
      </c>
      <c r="G231" s="69" t="s">
        <v>86</v>
      </c>
      <c r="H231" s="106" t="s">
        <v>87</v>
      </c>
      <c r="I231" s="106" t="s">
        <v>88</v>
      </c>
      <c r="J231" s="107" t="s">
        <v>61</v>
      </c>
      <c r="K231" t="s">
        <v>39</v>
      </c>
      <c r="L231" t="str">
        <f t="shared" si="3"/>
        <v>Cruzília;</v>
      </c>
    </row>
    <row r="232" spans="3:12">
      <c r="C232" s="108">
        <v>312083</v>
      </c>
      <c r="D232" s="69" t="s">
        <v>397</v>
      </c>
      <c r="E232" s="108">
        <v>312083</v>
      </c>
      <c r="F232" s="105">
        <v>4960</v>
      </c>
      <c r="G232" s="69" t="s">
        <v>64</v>
      </c>
      <c r="H232" s="106" t="s">
        <v>84</v>
      </c>
      <c r="I232" s="106" t="s">
        <v>66</v>
      </c>
      <c r="J232" s="107" t="s">
        <v>38</v>
      </c>
      <c r="K232" t="s">
        <v>39</v>
      </c>
      <c r="L232" t="str">
        <f t="shared" si="3"/>
        <v>Cuparaque;</v>
      </c>
    </row>
    <row r="233" spans="3:12">
      <c r="C233" s="69">
        <v>312087</v>
      </c>
      <c r="D233" s="69" t="s">
        <v>398</v>
      </c>
      <c r="E233" s="69">
        <v>312087</v>
      </c>
      <c r="F233" s="105">
        <v>7656</v>
      </c>
      <c r="G233" s="69" t="s">
        <v>192</v>
      </c>
      <c r="H233" s="106" t="s">
        <v>193</v>
      </c>
      <c r="I233" s="106" t="s">
        <v>194</v>
      </c>
      <c r="J233" s="107" t="s">
        <v>38</v>
      </c>
      <c r="K233" t="s">
        <v>39</v>
      </c>
      <c r="L233" t="str">
        <f t="shared" si="3"/>
        <v>Curral de Dentro;</v>
      </c>
    </row>
    <row r="234" spans="3:12">
      <c r="C234" s="104">
        <v>312090</v>
      </c>
      <c r="D234" s="69" t="s">
        <v>399</v>
      </c>
      <c r="E234" s="104">
        <v>312090</v>
      </c>
      <c r="F234" s="105">
        <v>79625</v>
      </c>
      <c r="G234" s="69" t="s">
        <v>42</v>
      </c>
      <c r="H234" s="106" t="s">
        <v>167</v>
      </c>
      <c r="I234" s="106" t="s">
        <v>44</v>
      </c>
      <c r="J234" s="107" t="s">
        <v>61</v>
      </c>
      <c r="K234" t="s">
        <v>39</v>
      </c>
      <c r="L234" t="str">
        <f t="shared" si="3"/>
        <v>Curvelo;</v>
      </c>
    </row>
    <row r="235" spans="3:12">
      <c r="C235" s="108">
        <v>312100</v>
      </c>
      <c r="D235" s="69" t="s">
        <v>400</v>
      </c>
      <c r="E235" s="108">
        <v>312100</v>
      </c>
      <c r="F235" s="105">
        <v>5399</v>
      </c>
      <c r="G235" s="69" t="s">
        <v>117</v>
      </c>
      <c r="H235" s="106" t="s">
        <v>299</v>
      </c>
      <c r="I235" s="106" t="s">
        <v>119</v>
      </c>
      <c r="J235" s="107" t="s">
        <v>38</v>
      </c>
      <c r="K235" t="s">
        <v>39</v>
      </c>
      <c r="L235" t="str">
        <f t="shared" si="3"/>
        <v>Datas;</v>
      </c>
    </row>
    <row r="236" spans="3:12">
      <c r="C236" s="104">
        <v>312110</v>
      </c>
      <c r="D236" s="69" t="s">
        <v>401</v>
      </c>
      <c r="E236" s="104">
        <v>312110</v>
      </c>
      <c r="F236" s="105">
        <v>8035</v>
      </c>
      <c r="G236" s="69" t="s">
        <v>91</v>
      </c>
      <c r="H236" s="106" t="s">
        <v>233</v>
      </c>
      <c r="I236" s="106" t="s">
        <v>88</v>
      </c>
      <c r="J236" s="107" t="s">
        <v>38</v>
      </c>
      <c r="K236" t="s">
        <v>39</v>
      </c>
      <c r="L236" t="str">
        <f t="shared" si="3"/>
        <v>Delfim Moreira;</v>
      </c>
    </row>
    <row r="237" spans="3:12">
      <c r="C237" s="104">
        <v>312120</v>
      </c>
      <c r="D237" s="69" t="s">
        <v>402</v>
      </c>
      <c r="E237" s="104">
        <v>312120</v>
      </c>
      <c r="F237" s="105">
        <v>7098</v>
      </c>
      <c r="G237" s="69" t="s">
        <v>108</v>
      </c>
      <c r="H237" s="106" t="s">
        <v>283</v>
      </c>
      <c r="I237" s="106" t="s">
        <v>88</v>
      </c>
      <c r="J237" s="107" t="s">
        <v>38</v>
      </c>
      <c r="K237" t="s">
        <v>39</v>
      </c>
      <c r="L237" t="str">
        <f t="shared" si="3"/>
        <v>Delfinópolis;</v>
      </c>
    </row>
    <row r="238" spans="3:12">
      <c r="C238" s="104">
        <v>312125</v>
      </c>
      <c r="D238" s="69" t="s">
        <v>403</v>
      </c>
      <c r="E238" s="104">
        <v>312125</v>
      </c>
      <c r="F238" s="105">
        <v>10291</v>
      </c>
      <c r="G238" s="69" t="s">
        <v>68</v>
      </c>
      <c r="H238" s="106" t="s">
        <v>69</v>
      </c>
      <c r="I238" s="106" t="s">
        <v>70</v>
      </c>
      <c r="J238" s="107" t="s">
        <v>38</v>
      </c>
      <c r="K238" t="s">
        <v>39</v>
      </c>
      <c r="L238" t="str">
        <f t="shared" si="3"/>
        <v>Delta;</v>
      </c>
    </row>
    <row r="239" spans="3:12">
      <c r="C239" s="104">
        <v>312130</v>
      </c>
      <c r="D239" s="69" t="s">
        <v>404</v>
      </c>
      <c r="E239" s="104">
        <v>312130</v>
      </c>
      <c r="F239" s="105">
        <v>4996</v>
      </c>
      <c r="G239" s="69" t="s">
        <v>123</v>
      </c>
      <c r="H239" s="106" t="s">
        <v>200</v>
      </c>
      <c r="I239" s="106" t="s">
        <v>96</v>
      </c>
      <c r="J239" s="107" t="s">
        <v>38</v>
      </c>
      <c r="K239" t="s">
        <v>39</v>
      </c>
      <c r="L239" t="str">
        <f t="shared" si="3"/>
        <v>Descoberto;</v>
      </c>
    </row>
    <row r="240" spans="3:12">
      <c r="C240" s="109">
        <v>312140</v>
      </c>
      <c r="D240" s="106" t="s">
        <v>405</v>
      </c>
      <c r="E240" s="109">
        <v>312140</v>
      </c>
      <c r="F240" s="105">
        <v>7232</v>
      </c>
      <c r="G240" s="69" t="s">
        <v>180</v>
      </c>
      <c r="H240" s="106" t="s">
        <v>363</v>
      </c>
      <c r="I240" s="106" t="s">
        <v>102</v>
      </c>
      <c r="J240" s="107" t="s">
        <v>38</v>
      </c>
      <c r="K240" t="s">
        <v>39</v>
      </c>
      <c r="L240" t="str">
        <f t="shared" si="3"/>
        <v>Desterro de Entre Rios;</v>
      </c>
    </row>
    <row r="241" spans="3:12">
      <c r="C241" s="104">
        <v>312150</v>
      </c>
      <c r="D241" s="69" t="s">
        <v>406</v>
      </c>
      <c r="E241" s="104">
        <v>312150</v>
      </c>
      <c r="F241" s="105">
        <v>2919</v>
      </c>
      <c r="G241" s="69" t="s">
        <v>100</v>
      </c>
      <c r="H241" s="106" t="s">
        <v>101</v>
      </c>
      <c r="I241" s="106" t="s">
        <v>102</v>
      </c>
      <c r="J241" s="107" t="s">
        <v>38</v>
      </c>
      <c r="K241" t="s">
        <v>39</v>
      </c>
      <c r="L241" t="str">
        <f t="shared" si="3"/>
        <v>Desterro do Melo;</v>
      </c>
    </row>
    <row r="242" spans="3:12">
      <c r="C242" s="108">
        <v>312160</v>
      </c>
      <c r="D242" s="69" t="s">
        <v>117</v>
      </c>
      <c r="E242" s="108">
        <v>312160</v>
      </c>
      <c r="F242" s="105">
        <v>47617</v>
      </c>
      <c r="G242" s="69" t="s">
        <v>117</v>
      </c>
      <c r="H242" s="106" t="s">
        <v>299</v>
      </c>
      <c r="I242" s="106" t="s">
        <v>119</v>
      </c>
      <c r="J242" s="107" t="s">
        <v>61</v>
      </c>
      <c r="K242" t="s">
        <v>39</v>
      </c>
      <c r="L242" t="str">
        <f t="shared" si="3"/>
        <v>Diamantina;</v>
      </c>
    </row>
    <row r="243" spans="3:12">
      <c r="C243" s="104">
        <v>312170</v>
      </c>
      <c r="D243" s="69" t="s">
        <v>407</v>
      </c>
      <c r="E243" s="104">
        <v>312170</v>
      </c>
      <c r="F243" s="105">
        <v>3814</v>
      </c>
      <c r="G243" s="69" t="s">
        <v>55</v>
      </c>
      <c r="H243" s="106" t="s">
        <v>56</v>
      </c>
      <c r="I243" s="106" t="s">
        <v>52</v>
      </c>
      <c r="J243" s="107" t="s">
        <v>38</v>
      </c>
      <c r="K243" t="s">
        <v>39</v>
      </c>
      <c r="L243" t="str">
        <f t="shared" si="3"/>
        <v>Diogo de Vasconcelos;</v>
      </c>
    </row>
    <row r="244" spans="3:12">
      <c r="C244" s="104">
        <v>312180</v>
      </c>
      <c r="D244" s="69" t="s">
        <v>408</v>
      </c>
      <c r="E244" s="104">
        <v>312180</v>
      </c>
      <c r="F244" s="105">
        <v>7852</v>
      </c>
      <c r="G244" s="69" t="s">
        <v>58</v>
      </c>
      <c r="H244" s="106" t="s">
        <v>129</v>
      </c>
      <c r="I244" s="106" t="s">
        <v>60</v>
      </c>
      <c r="J244" s="107" t="s">
        <v>61</v>
      </c>
      <c r="K244" t="s">
        <v>39</v>
      </c>
      <c r="L244" t="str">
        <f t="shared" si="3"/>
        <v>Dionísio;</v>
      </c>
    </row>
    <row r="245" spans="3:12">
      <c r="C245" s="104">
        <v>312190</v>
      </c>
      <c r="D245" s="69" t="s">
        <v>409</v>
      </c>
      <c r="E245" s="104">
        <v>312190</v>
      </c>
      <c r="F245" s="105">
        <v>3411</v>
      </c>
      <c r="G245" s="69" t="s">
        <v>131</v>
      </c>
      <c r="H245" s="106" t="s">
        <v>227</v>
      </c>
      <c r="I245" s="106" t="s">
        <v>96</v>
      </c>
      <c r="J245" s="107" t="s">
        <v>38</v>
      </c>
      <c r="K245" t="s">
        <v>39</v>
      </c>
      <c r="L245" t="str">
        <f t="shared" si="3"/>
        <v>Divinésia;</v>
      </c>
    </row>
    <row r="246" spans="3:12">
      <c r="C246" s="104">
        <v>312200</v>
      </c>
      <c r="D246" s="69" t="s">
        <v>410</v>
      </c>
      <c r="E246" s="104">
        <v>312200</v>
      </c>
      <c r="F246" s="105">
        <v>19884</v>
      </c>
      <c r="G246" s="69" t="s">
        <v>50</v>
      </c>
      <c r="H246" s="106" t="s">
        <v>254</v>
      </c>
      <c r="I246" s="106" t="s">
        <v>96</v>
      </c>
      <c r="J246" s="107" t="s">
        <v>38</v>
      </c>
      <c r="K246" t="s">
        <v>39</v>
      </c>
      <c r="L246" t="str">
        <f t="shared" si="3"/>
        <v>Divino;</v>
      </c>
    </row>
    <row r="247" spans="3:12">
      <c r="C247" s="108">
        <v>312210</v>
      </c>
      <c r="D247" s="69" t="s">
        <v>411</v>
      </c>
      <c r="E247" s="108">
        <v>312210</v>
      </c>
      <c r="F247" s="105">
        <v>4984</v>
      </c>
      <c r="G247" s="69" t="s">
        <v>64</v>
      </c>
      <c r="H247" s="106" t="s">
        <v>331</v>
      </c>
      <c r="I247" s="106" t="s">
        <v>66</v>
      </c>
      <c r="J247" s="107" t="s">
        <v>38</v>
      </c>
      <c r="K247" t="s">
        <v>39</v>
      </c>
      <c r="L247" t="str">
        <f t="shared" si="3"/>
        <v>Divino das Laranjeiras;</v>
      </c>
    </row>
    <row r="248" spans="3:12">
      <c r="C248" s="104">
        <v>312220</v>
      </c>
      <c r="D248" s="69" t="s">
        <v>412</v>
      </c>
      <c r="E248" s="104">
        <v>312220</v>
      </c>
      <c r="F248" s="105">
        <v>7527</v>
      </c>
      <c r="G248" s="69" t="s">
        <v>64</v>
      </c>
      <c r="H248" s="106" t="s">
        <v>106</v>
      </c>
      <c r="I248" s="106" t="s">
        <v>66</v>
      </c>
      <c r="J248" s="107" t="s">
        <v>61</v>
      </c>
      <c r="K248" t="s">
        <v>39</v>
      </c>
      <c r="L248" t="str">
        <f t="shared" si="3"/>
        <v>Divinolândia de Minas;</v>
      </c>
    </row>
    <row r="249" spans="3:12">
      <c r="C249" s="104">
        <v>312230</v>
      </c>
      <c r="D249" s="69" t="s">
        <v>72</v>
      </c>
      <c r="E249" s="104">
        <v>312230</v>
      </c>
      <c r="F249" s="105">
        <v>235977</v>
      </c>
      <c r="G249" s="69" t="s">
        <v>72</v>
      </c>
      <c r="H249" s="106" t="s">
        <v>149</v>
      </c>
      <c r="I249" s="106" t="s">
        <v>74</v>
      </c>
      <c r="J249" s="107" t="s">
        <v>61</v>
      </c>
      <c r="K249" t="s">
        <v>39</v>
      </c>
      <c r="L249" t="str">
        <f t="shared" si="3"/>
        <v>Divinópolis;</v>
      </c>
    </row>
    <row r="250" spans="3:12">
      <c r="C250" s="104">
        <v>312235</v>
      </c>
      <c r="D250" s="69" t="s">
        <v>413</v>
      </c>
      <c r="E250" s="104">
        <v>312235</v>
      </c>
      <c r="F250" s="105">
        <v>6702</v>
      </c>
      <c r="G250" s="69" t="s">
        <v>81</v>
      </c>
      <c r="H250" s="106" t="s">
        <v>82</v>
      </c>
      <c r="I250" s="106" t="s">
        <v>79</v>
      </c>
      <c r="J250" s="107" t="s">
        <v>38</v>
      </c>
      <c r="K250" t="s">
        <v>39</v>
      </c>
      <c r="L250" t="str">
        <f t="shared" si="3"/>
        <v>Divisa Alegre;</v>
      </c>
    </row>
    <row r="251" spans="3:12">
      <c r="C251" s="104">
        <v>312240</v>
      </c>
      <c r="D251" s="69" t="s">
        <v>414</v>
      </c>
      <c r="E251" s="104">
        <v>312240</v>
      </c>
      <c r="F251" s="105">
        <v>5996</v>
      </c>
      <c r="G251" s="69" t="s">
        <v>97</v>
      </c>
      <c r="H251" s="106" t="s">
        <v>98</v>
      </c>
      <c r="I251" s="106" t="s">
        <v>88</v>
      </c>
      <c r="J251" s="107" t="s">
        <v>38</v>
      </c>
      <c r="K251" t="s">
        <v>39</v>
      </c>
      <c r="L251" t="str">
        <f t="shared" si="3"/>
        <v>Divisa Nova;</v>
      </c>
    </row>
    <row r="252" spans="3:12">
      <c r="C252" s="69">
        <v>312245</v>
      </c>
      <c r="D252" s="69" t="s">
        <v>415</v>
      </c>
      <c r="E252" s="69">
        <v>312245</v>
      </c>
      <c r="F252" s="105">
        <v>10820</v>
      </c>
      <c r="G252" s="69" t="s">
        <v>81</v>
      </c>
      <c r="H252" s="106" t="s">
        <v>82</v>
      </c>
      <c r="I252" s="106" t="s">
        <v>79</v>
      </c>
      <c r="J252" s="107" t="s">
        <v>38</v>
      </c>
      <c r="K252" t="s">
        <v>39</v>
      </c>
      <c r="L252" t="str">
        <f t="shared" si="3"/>
        <v>Divisópolis;</v>
      </c>
    </row>
    <row r="253" spans="3:12">
      <c r="C253" s="104">
        <v>312247</v>
      </c>
      <c r="D253" s="69" t="s">
        <v>416</v>
      </c>
      <c r="E253" s="104">
        <v>312247</v>
      </c>
      <c r="F253" s="105">
        <v>3699</v>
      </c>
      <c r="G253" s="69" t="s">
        <v>162</v>
      </c>
      <c r="H253" s="106" t="s">
        <v>163</v>
      </c>
      <c r="I253" s="106" t="s">
        <v>147</v>
      </c>
      <c r="J253" s="107" t="s">
        <v>38</v>
      </c>
      <c r="K253" t="s">
        <v>39</v>
      </c>
      <c r="L253" t="str">
        <f t="shared" si="3"/>
        <v>Dom Bosco;</v>
      </c>
    </row>
    <row r="254" spans="3:12">
      <c r="C254" s="104">
        <v>312250</v>
      </c>
      <c r="D254" s="69" t="s">
        <v>417</v>
      </c>
      <c r="E254" s="104">
        <v>312250</v>
      </c>
      <c r="F254" s="105">
        <v>5097</v>
      </c>
      <c r="G254" s="69" t="s">
        <v>58</v>
      </c>
      <c r="H254" s="106" t="s">
        <v>59</v>
      </c>
      <c r="I254" s="106" t="s">
        <v>60</v>
      </c>
      <c r="J254" s="107" t="s">
        <v>38</v>
      </c>
      <c r="K254" t="s">
        <v>39</v>
      </c>
      <c r="L254" t="str">
        <f t="shared" si="3"/>
        <v>Dom Cavati;</v>
      </c>
    </row>
    <row r="255" spans="3:12">
      <c r="C255" s="104">
        <v>312260</v>
      </c>
      <c r="D255" s="69" t="s">
        <v>418</v>
      </c>
      <c r="E255" s="104">
        <v>312260</v>
      </c>
      <c r="F255" s="105">
        <v>4482</v>
      </c>
      <c r="G255" s="69" t="s">
        <v>175</v>
      </c>
      <c r="H255" s="106" t="s">
        <v>304</v>
      </c>
      <c r="I255" s="106" t="s">
        <v>44</v>
      </c>
      <c r="J255" s="107" t="s">
        <v>38</v>
      </c>
      <c r="K255" t="s">
        <v>39</v>
      </c>
      <c r="L255" t="str">
        <f t="shared" si="3"/>
        <v>Dom Joaquim;</v>
      </c>
    </row>
    <row r="256" spans="3:12">
      <c r="C256" s="104">
        <v>312270</v>
      </c>
      <c r="D256" s="69" t="s">
        <v>419</v>
      </c>
      <c r="E256" s="104">
        <v>312270</v>
      </c>
      <c r="F256" s="105">
        <v>5243</v>
      </c>
      <c r="G256" s="69" t="s">
        <v>55</v>
      </c>
      <c r="H256" s="106" t="s">
        <v>56</v>
      </c>
      <c r="I256" s="106" t="s">
        <v>52</v>
      </c>
      <c r="J256" s="107" t="s">
        <v>38</v>
      </c>
      <c r="K256" t="s">
        <v>39</v>
      </c>
      <c r="L256" t="str">
        <f t="shared" si="3"/>
        <v>Dom Silvério;</v>
      </c>
    </row>
    <row r="257" spans="3:12">
      <c r="C257" s="104">
        <v>312280</v>
      </c>
      <c r="D257" s="69" t="s">
        <v>420</v>
      </c>
      <c r="E257" s="104">
        <v>312280</v>
      </c>
      <c r="F257" s="105">
        <v>3007</v>
      </c>
      <c r="G257" s="69" t="s">
        <v>86</v>
      </c>
      <c r="H257" s="106" t="s">
        <v>87</v>
      </c>
      <c r="I257" s="106" t="s">
        <v>88</v>
      </c>
      <c r="J257" s="107" t="s">
        <v>38</v>
      </c>
      <c r="K257" t="s">
        <v>39</v>
      </c>
      <c r="L257" t="str">
        <f t="shared" si="3"/>
        <v>Dom Viçoso;</v>
      </c>
    </row>
    <row r="258" spans="3:12">
      <c r="C258" s="108">
        <v>312290</v>
      </c>
      <c r="D258" s="69" t="s">
        <v>421</v>
      </c>
      <c r="E258" s="108">
        <v>312290</v>
      </c>
      <c r="F258" s="105">
        <v>6523</v>
      </c>
      <c r="G258" s="69" t="s">
        <v>94</v>
      </c>
      <c r="H258" s="106" t="s">
        <v>158</v>
      </c>
      <c r="I258" s="106" t="s">
        <v>96</v>
      </c>
      <c r="J258" s="107" t="s">
        <v>38</v>
      </c>
      <c r="K258" t="s">
        <v>39</v>
      </c>
      <c r="L258" t="str">
        <f t="shared" si="3"/>
        <v>Dona Eusébia;</v>
      </c>
    </row>
    <row r="259" spans="3:12">
      <c r="C259" s="104">
        <v>312300</v>
      </c>
      <c r="D259" s="69" t="s">
        <v>422</v>
      </c>
      <c r="E259" s="104">
        <v>312300</v>
      </c>
      <c r="F259" s="105">
        <v>10081</v>
      </c>
      <c r="G259" s="69" t="s">
        <v>180</v>
      </c>
      <c r="H259" s="106" t="s">
        <v>181</v>
      </c>
      <c r="I259" s="106" t="s">
        <v>102</v>
      </c>
      <c r="J259" s="107" t="s">
        <v>38</v>
      </c>
      <c r="K259" t="s">
        <v>39</v>
      </c>
      <c r="L259" t="str">
        <f t="shared" ref="L259:L322" si="4">D259&amp;K259</f>
        <v>Dores de Campos;</v>
      </c>
    </row>
    <row r="260" spans="3:12">
      <c r="C260" s="104">
        <v>312310</v>
      </c>
      <c r="D260" s="69" t="s">
        <v>423</v>
      </c>
      <c r="E260" s="104">
        <v>312310</v>
      </c>
      <c r="F260" s="105">
        <v>5185</v>
      </c>
      <c r="G260" s="69" t="s">
        <v>175</v>
      </c>
      <c r="H260" s="106" t="s">
        <v>304</v>
      </c>
      <c r="I260" s="106" t="s">
        <v>44</v>
      </c>
      <c r="J260" s="107" t="s">
        <v>38</v>
      </c>
      <c r="K260" t="s">
        <v>39</v>
      </c>
      <c r="L260" t="str">
        <f t="shared" si="4"/>
        <v>Dores de Guanhães;</v>
      </c>
    </row>
    <row r="261" spans="3:12">
      <c r="C261" s="104">
        <v>312320</v>
      </c>
      <c r="D261" s="69" t="s">
        <v>424</v>
      </c>
      <c r="E261" s="104">
        <v>312320</v>
      </c>
      <c r="F261" s="105">
        <v>13541</v>
      </c>
      <c r="G261" s="69" t="s">
        <v>72</v>
      </c>
      <c r="H261" s="106" t="s">
        <v>208</v>
      </c>
      <c r="I261" s="106" t="s">
        <v>74</v>
      </c>
      <c r="J261" s="107" t="s">
        <v>38</v>
      </c>
      <c r="K261" t="s">
        <v>39</v>
      </c>
      <c r="L261" t="str">
        <f t="shared" si="4"/>
        <v>Dores do Indaiá;</v>
      </c>
    </row>
    <row r="262" spans="3:12">
      <c r="C262" s="104">
        <v>312330</v>
      </c>
      <c r="D262" s="69" t="s">
        <v>425</v>
      </c>
      <c r="E262" s="104">
        <v>312330</v>
      </c>
      <c r="F262" s="105">
        <v>4289</v>
      </c>
      <c r="G262" s="69" t="s">
        <v>131</v>
      </c>
      <c r="H262" s="106" t="s">
        <v>227</v>
      </c>
      <c r="I262" s="106" t="s">
        <v>96</v>
      </c>
      <c r="J262" s="107" t="s">
        <v>38</v>
      </c>
      <c r="K262" t="s">
        <v>39</v>
      </c>
      <c r="L262" t="str">
        <f t="shared" si="4"/>
        <v>Dores do Turvo;</v>
      </c>
    </row>
    <row r="263" spans="3:12">
      <c r="C263" s="104">
        <v>312340</v>
      </c>
      <c r="D263" s="69" t="s">
        <v>426</v>
      </c>
      <c r="E263" s="104">
        <v>312340</v>
      </c>
      <c r="F263" s="105">
        <v>1521</v>
      </c>
      <c r="G263" s="69" t="s">
        <v>108</v>
      </c>
      <c r="H263" s="106" t="s">
        <v>289</v>
      </c>
      <c r="I263" s="106" t="s">
        <v>88</v>
      </c>
      <c r="J263" s="107" t="s">
        <v>38</v>
      </c>
      <c r="K263" t="s">
        <v>39</v>
      </c>
      <c r="L263" t="str">
        <f t="shared" si="4"/>
        <v>Doresópolis;</v>
      </c>
    </row>
    <row r="264" spans="3:12">
      <c r="C264" s="104">
        <v>312350</v>
      </c>
      <c r="D264" s="69" t="s">
        <v>427</v>
      </c>
      <c r="E264" s="104">
        <v>312350</v>
      </c>
      <c r="F264" s="105">
        <v>1905</v>
      </c>
      <c r="G264" s="69" t="s">
        <v>35</v>
      </c>
      <c r="H264" s="106" t="s">
        <v>36</v>
      </c>
      <c r="I264" s="106" t="s">
        <v>37</v>
      </c>
      <c r="J264" s="107" t="s">
        <v>38</v>
      </c>
      <c r="K264" t="s">
        <v>39</v>
      </c>
      <c r="L264" t="str">
        <f t="shared" si="4"/>
        <v>Douradoquara;</v>
      </c>
    </row>
    <row r="265" spans="3:12">
      <c r="C265" s="104">
        <v>312352</v>
      </c>
      <c r="D265" s="69" t="s">
        <v>428</v>
      </c>
      <c r="E265" s="104">
        <v>312352</v>
      </c>
      <c r="F265" s="105">
        <v>7811</v>
      </c>
      <c r="G265" s="69" t="s">
        <v>50</v>
      </c>
      <c r="H265" s="106" t="s">
        <v>51</v>
      </c>
      <c r="I265" s="106" t="s">
        <v>52</v>
      </c>
      <c r="J265" s="107" t="s">
        <v>38</v>
      </c>
      <c r="K265" t="s">
        <v>39</v>
      </c>
      <c r="L265" t="str">
        <f t="shared" si="4"/>
        <v>Durandé;</v>
      </c>
    </row>
    <row r="266" spans="3:12">
      <c r="C266" s="104">
        <v>312360</v>
      </c>
      <c r="D266" s="69" t="s">
        <v>429</v>
      </c>
      <c r="E266" s="104">
        <v>312360</v>
      </c>
      <c r="F266" s="105">
        <v>27823</v>
      </c>
      <c r="G266" s="69" t="s">
        <v>86</v>
      </c>
      <c r="H266" s="106" t="s">
        <v>376</v>
      </c>
      <c r="I266" s="106" t="s">
        <v>88</v>
      </c>
      <c r="J266" s="107" t="s">
        <v>38</v>
      </c>
      <c r="K266" t="s">
        <v>39</v>
      </c>
      <c r="L266" t="str">
        <f t="shared" si="4"/>
        <v>Elói Mendes;</v>
      </c>
    </row>
    <row r="267" spans="3:12">
      <c r="C267" s="104">
        <v>312370</v>
      </c>
      <c r="D267" s="69" t="s">
        <v>430</v>
      </c>
      <c r="E267" s="104">
        <v>312370</v>
      </c>
      <c r="F267" s="105">
        <v>11064</v>
      </c>
      <c r="G267" s="69" t="s">
        <v>64</v>
      </c>
      <c r="H267" s="106" t="s">
        <v>106</v>
      </c>
      <c r="I267" s="106" t="s">
        <v>66</v>
      </c>
      <c r="J267" s="107" t="s">
        <v>61</v>
      </c>
      <c r="K267" t="s">
        <v>39</v>
      </c>
      <c r="L267" t="str">
        <f t="shared" si="4"/>
        <v>Engenheiro Caldas;</v>
      </c>
    </row>
    <row r="268" spans="3:12">
      <c r="C268" s="104">
        <v>312380</v>
      </c>
      <c r="D268" s="69" t="s">
        <v>431</v>
      </c>
      <c r="E268" s="104">
        <v>312380</v>
      </c>
      <c r="F268" s="105">
        <v>7244</v>
      </c>
      <c r="G268" s="69" t="s">
        <v>192</v>
      </c>
      <c r="H268" s="106" t="s">
        <v>206</v>
      </c>
      <c r="I268" s="106" t="s">
        <v>194</v>
      </c>
      <c r="J268" s="107" t="s">
        <v>38</v>
      </c>
      <c r="K268" t="s">
        <v>39</v>
      </c>
      <c r="L268" t="str">
        <f t="shared" si="4"/>
        <v>Engenheiro Navarro;</v>
      </c>
    </row>
    <row r="269" spans="3:12">
      <c r="C269" s="104">
        <v>312385</v>
      </c>
      <c r="D269" s="69" t="s">
        <v>432</v>
      </c>
      <c r="E269" s="104">
        <v>312385</v>
      </c>
      <c r="F269" s="105">
        <v>5362</v>
      </c>
      <c r="G269" s="69" t="s">
        <v>58</v>
      </c>
      <c r="H269" s="106" t="s">
        <v>213</v>
      </c>
      <c r="I269" s="106" t="s">
        <v>60</v>
      </c>
      <c r="J269" s="107" t="s">
        <v>38</v>
      </c>
      <c r="K269" t="s">
        <v>39</v>
      </c>
      <c r="L269" t="str">
        <f t="shared" si="4"/>
        <v>Entre Folhas;</v>
      </c>
    </row>
    <row r="270" spans="3:12">
      <c r="C270" s="109">
        <v>312390</v>
      </c>
      <c r="D270" s="106" t="s">
        <v>433</v>
      </c>
      <c r="E270" s="109">
        <v>312390</v>
      </c>
      <c r="F270" s="105">
        <v>15214</v>
      </c>
      <c r="G270" s="69" t="s">
        <v>180</v>
      </c>
      <c r="H270" s="106" t="s">
        <v>363</v>
      </c>
      <c r="I270" s="106" t="s">
        <v>102</v>
      </c>
      <c r="J270" s="107" t="s">
        <v>38</v>
      </c>
      <c r="K270" t="s">
        <v>39</v>
      </c>
      <c r="L270" t="str">
        <f t="shared" si="4"/>
        <v>Entre Rios de Minas;</v>
      </c>
    </row>
    <row r="271" spans="3:12">
      <c r="C271" s="104">
        <v>312400</v>
      </c>
      <c r="D271" s="69" t="s">
        <v>434</v>
      </c>
      <c r="E271" s="104">
        <v>312400</v>
      </c>
      <c r="F271" s="105">
        <v>18829</v>
      </c>
      <c r="G271" s="69" t="s">
        <v>131</v>
      </c>
      <c r="H271" s="106" t="s">
        <v>227</v>
      </c>
      <c r="I271" s="106" t="s">
        <v>96</v>
      </c>
      <c r="J271" s="107" t="s">
        <v>38</v>
      </c>
      <c r="K271" t="s">
        <v>39</v>
      </c>
      <c r="L271" t="str">
        <f t="shared" si="4"/>
        <v>Ervália;</v>
      </c>
    </row>
    <row r="272" spans="3:12">
      <c r="C272" s="104">
        <v>312410</v>
      </c>
      <c r="D272" s="69" t="s">
        <v>435</v>
      </c>
      <c r="E272" s="104">
        <v>312410</v>
      </c>
      <c r="F272" s="105">
        <v>70200</v>
      </c>
      <c r="G272" s="69" t="s">
        <v>186</v>
      </c>
      <c r="H272" s="106" t="s">
        <v>197</v>
      </c>
      <c r="I272" s="106" t="s">
        <v>44</v>
      </c>
      <c r="J272" s="107" t="s">
        <v>38</v>
      </c>
      <c r="K272" t="s">
        <v>39</v>
      </c>
      <c r="L272" t="str">
        <f t="shared" si="4"/>
        <v>Esmeraldas;</v>
      </c>
    </row>
    <row r="273" spans="3:12">
      <c r="C273" s="104">
        <v>312420</v>
      </c>
      <c r="D273" s="69" t="s">
        <v>436</v>
      </c>
      <c r="E273" s="104">
        <v>312420</v>
      </c>
      <c r="F273" s="105">
        <v>24773</v>
      </c>
      <c r="G273" s="69" t="s">
        <v>50</v>
      </c>
      <c r="H273" s="106" t="s">
        <v>254</v>
      </c>
      <c r="I273" s="106" t="s">
        <v>96</v>
      </c>
      <c r="J273" s="107" t="s">
        <v>38</v>
      </c>
      <c r="K273" t="s">
        <v>39</v>
      </c>
      <c r="L273" t="str">
        <f t="shared" si="4"/>
        <v>Espera Feliz;</v>
      </c>
    </row>
    <row r="274" spans="3:12">
      <c r="C274" s="104">
        <v>312430</v>
      </c>
      <c r="D274" s="69" t="s">
        <v>437</v>
      </c>
      <c r="E274" s="104">
        <v>312430</v>
      </c>
      <c r="F274" s="105">
        <v>31624</v>
      </c>
      <c r="G274" s="69" t="s">
        <v>192</v>
      </c>
      <c r="H274" s="106" t="s">
        <v>327</v>
      </c>
      <c r="I274" s="106" t="s">
        <v>194</v>
      </c>
      <c r="J274" s="107" t="s">
        <v>61</v>
      </c>
      <c r="K274" t="s">
        <v>39</v>
      </c>
      <c r="L274" t="str">
        <f t="shared" si="4"/>
        <v>Espinosa;</v>
      </c>
    </row>
    <row r="275" spans="3:12">
      <c r="C275" s="104">
        <v>312440</v>
      </c>
      <c r="D275" s="69" t="s">
        <v>438</v>
      </c>
      <c r="E275" s="104">
        <v>312440</v>
      </c>
      <c r="F275" s="105">
        <v>4673</v>
      </c>
      <c r="G275" s="69" t="s">
        <v>91</v>
      </c>
      <c r="H275" s="106" t="s">
        <v>215</v>
      </c>
      <c r="I275" s="106" t="s">
        <v>88</v>
      </c>
      <c r="J275" s="107" t="s">
        <v>38</v>
      </c>
      <c r="K275" t="s">
        <v>39</v>
      </c>
      <c r="L275" t="str">
        <f t="shared" si="4"/>
        <v>Espírito Santo do Dourado;</v>
      </c>
    </row>
    <row r="276" spans="3:12">
      <c r="C276" s="104">
        <v>312450</v>
      </c>
      <c r="D276" s="69" t="s">
        <v>439</v>
      </c>
      <c r="E276" s="104">
        <v>312450</v>
      </c>
      <c r="F276" s="105">
        <v>11321</v>
      </c>
      <c r="G276" s="69" t="s">
        <v>91</v>
      </c>
      <c r="H276" s="106" t="s">
        <v>215</v>
      </c>
      <c r="I276" s="106" t="s">
        <v>88</v>
      </c>
      <c r="J276" s="107" t="s">
        <v>38</v>
      </c>
      <c r="K276" t="s">
        <v>39</v>
      </c>
      <c r="L276" t="str">
        <f t="shared" si="4"/>
        <v>Estiva;</v>
      </c>
    </row>
    <row r="277" spans="3:12">
      <c r="C277" s="104">
        <v>312460</v>
      </c>
      <c r="D277" s="69" t="s">
        <v>440</v>
      </c>
      <c r="E277" s="104">
        <v>312460</v>
      </c>
      <c r="F277" s="105">
        <v>2361</v>
      </c>
      <c r="G277" s="69" t="s">
        <v>94</v>
      </c>
      <c r="H277" s="106" t="s">
        <v>95</v>
      </c>
      <c r="I277" s="106" t="s">
        <v>96</v>
      </c>
      <c r="J277" s="107" t="s">
        <v>38</v>
      </c>
      <c r="K277" t="s">
        <v>39</v>
      </c>
      <c r="L277" t="str">
        <f t="shared" si="4"/>
        <v>Estrela Dalva;</v>
      </c>
    </row>
    <row r="278" spans="3:12">
      <c r="C278" s="104">
        <v>312470</v>
      </c>
      <c r="D278" s="69" t="s">
        <v>441</v>
      </c>
      <c r="E278" s="104">
        <v>312470</v>
      </c>
      <c r="F278" s="105">
        <v>3508</v>
      </c>
      <c r="G278" s="69" t="s">
        <v>72</v>
      </c>
      <c r="H278" s="106" t="s">
        <v>208</v>
      </c>
      <c r="I278" s="106" t="s">
        <v>74</v>
      </c>
      <c r="J278" s="107" t="s">
        <v>38</v>
      </c>
      <c r="K278" t="s">
        <v>39</v>
      </c>
      <c r="L278" t="str">
        <f t="shared" si="4"/>
        <v>Estrela do Indaiá;</v>
      </c>
    </row>
    <row r="279" spans="3:12">
      <c r="C279" s="104">
        <v>312480</v>
      </c>
      <c r="D279" s="69" t="s">
        <v>442</v>
      </c>
      <c r="E279" s="104">
        <v>312480</v>
      </c>
      <c r="F279" s="105">
        <v>7936</v>
      </c>
      <c r="G279" s="69" t="s">
        <v>35</v>
      </c>
      <c r="H279" s="106" t="s">
        <v>36</v>
      </c>
      <c r="I279" s="106" t="s">
        <v>37</v>
      </c>
      <c r="J279" s="107" t="s">
        <v>38</v>
      </c>
      <c r="K279" t="s">
        <v>39</v>
      </c>
      <c r="L279" t="str">
        <f t="shared" si="4"/>
        <v>Estrela do Sul;</v>
      </c>
    </row>
    <row r="280" spans="3:12">
      <c r="C280" s="104">
        <v>312490</v>
      </c>
      <c r="D280" s="69" t="s">
        <v>443</v>
      </c>
      <c r="E280" s="104">
        <v>312490</v>
      </c>
      <c r="F280" s="105">
        <v>11218</v>
      </c>
      <c r="G280" s="69" t="s">
        <v>131</v>
      </c>
      <c r="H280" s="106" t="s">
        <v>132</v>
      </c>
      <c r="I280" s="106" t="s">
        <v>96</v>
      </c>
      <c r="J280" s="107" t="s">
        <v>38</v>
      </c>
      <c r="K280" t="s">
        <v>39</v>
      </c>
      <c r="L280" t="str">
        <f t="shared" si="4"/>
        <v>Eugenópolis;</v>
      </c>
    </row>
    <row r="281" spans="3:12">
      <c r="C281" s="69">
        <v>312500</v>
      </c>
      <c r="D281" s="69" t="s">
        <v>444</v>
      </c>
      <c r="E281" s="69">
        <v>312500</v>
      </c>
      <c r="F281" s="105">
        <v>3904</v>
      </c>
      <c r="G281" s="69" t="s">
        <v>123</v>
      </c>
      <c r="H281" s="106" t="s">
        <v>185</v>
      </c>
      <c r="I281" s="106" t="s">
        <v>96</v>
      </c>
      <c r="J281" s="107" t="s">
        <v>38</v>
      </c>
      <c r="K281" t="s">
        <v>39</v>
      </c>
      <c r="L281" t="str">
        <f t="shared" si="4"/>
        <v>Ewbank da Câmara;</v>
      </c>
    </row>
    <row r="282" spans="3:12">
      <c r="C282" s="104">
        <v>312510</v>
      </c>
      <c r="D282" s="69" t="s">
        <v>445</v>
      </c>
      <c r="E282" s="104">
        <v>312510</v>
      </c>
      <c r="F282" s="105">
        <v>35474</v>
      </c>
      <c r="G282" s="69" t="s">
        <v>91</v>
      </c>
      <c r="H282" s="106" t="s">
        <v>215</v>
      </c>
      <c r="I282" s="106" t="s">
        <v>88</v>
      </c>
      <c r="J282" s="107" t="s">
        <v>38</v>
      </c>
      <c r="K282" t="s">
        <v>39</v>
      </c>
      <c r="L282" t="str">
        <f t="shared" si="4"/>
        <v>Extrema;</v>
      </c>
    </row>
    <row r="283" spans="3:12">
      <c r="C283" s="104">
        <v>312520</v>
      </c>
      <c r="D283" s="69" t="s">
        <v>446</v>
      </c>
      <c r="E283" s="104">
        <v>312520</v>
      </c>
      <c r="F283" s="105">
        <v>2379</v>
      </c>
      <c r="G283" s="69" t="s">
        <v>97</v>
      </c>
      <c r="H283" s="106" t="s">
        <v>98</v>
      </c>
      <c r="I283" s="106" t="s">
        <v>88</v>
      </c>
      <c r="J283" s="107" t="s">
        <v>38</v>
      </c>
      <c r="K283" t="s">
        <v>39</v>
      </c>
      <c r="L283" t="str">
        <f t="shared" si="4"/>
        <v>Fama;</v>
      </c>
    </row>
    <row r="284" spans="3:12">
      <c r="C284" s="104">
        <v>312530</v>
      </c>
      <c r="D284" s="69" t="s">
        <v>447</v>
      </c>
      <c r="E284" s="104">
        <v>312530</v>
      </c>
      <c r="F284" s="105">
        <v>3262</v>
      </c>
      <c r="G284" s="69" t="s">
        <v>50</v>
      </c>
      <c r="H284" s="106" t="s">
        <v>254</v>
      </c>
      <c r="I284" s="106" t="s">
        <v>96</v>
      </c>
      <c r="J284" s="107" t="s">
        <v>38</v>
      </c>
      <c r="K284" t="s">
        <v>39</v>
      </c>
      <c r="L284" t="str">
        <f t="shared" si="4"/>
        <v>Faria Lemos;</v>
      </c>
    </row>
    <row r="285" spans="3:12">
      <c r="C285" s="108">
        <v>312540</v>
      </c>
      <c r="D285" s="69" t="s">
        <v>448</v>
      </c>
      <c r="E285" s="108">
        <v>312540</v>
      </c>
      <c r="F285" s="105">
        <v>4804</v>
      </c>
      <c r="G285" s="69" t="s">
        <v>117</v>
      </c>
      <c r="H285" s="106" t="s">
        <v>299</v>
      </c>
      <c r="I285" s="106" t="s">
        <v>119</v>
      </c>
      <c r="J285" s="107" t="s">
        <v>38</v>
      </c>
      <c r="K285" t="s">
        <v>39</v>
      </c>
      <c r="L285" t="str">
        <f t="shared" si="4"/>
        <v>Felício dos Santos;</v>
      </c>
    </row>
    <row r="286" spans="3:12">
      <c r="C286" s="69">
        <v>312560</v>
      </c>
      <c r="D286" s="69" t="s">
        <v>449</v>
      </c>
      <c r="E286" s="69">
        <v>312560</v>
      </c>
      <c r="F286" s="105">
        <v>7409</v>
      </c>
      <c r="G286" s="69" t="s">
        <v>81</v>
      </c>
      <c r="H286" s="106" t="s">
        <v>104</v>
      </c>
      <c r="I286" s="106" t="s">
        <v>79</v>
      </c>
      <c r="J286" s="107" t="s">
        <v>61</v>
      </c>
      <c r="K286" t="s">
        <v>39</v>
      </c>
      <c r="L286" t="str">
        <f t="shared" si="4"/>
        <v>Felisburgo;</v>
      </c>
    </row>
    <row r="287" spans="3:12">
      <c r="C287" s="104">
        <v>312570</v>
      </c>
      <c r="D287" s="69" t="s">
        <v>450</v>
      </c>
      <c r="E287" s="104">
        <v>312570</v>
      </c>
      <c r="F287" s="105">
        <v>15235</v>
      </c>
      <c r="G287" s="69" t="s">
        <v>42</v>
      </c>
      <c r="H287" s="106" t="s">
        <v>167</v>
      </c>
      <c r="I287" s="106" t="s">
        <v>44</v>
      </c>
      <c r="J287" s="107" t="s">
        <v>38</v>
      </c>
      <c r="K287" t="s">
        <v>39</v>
      </c>
      <c r="L287" t="str">
        <f t="shared" si="4"/>
        <v>Felixlândia;</v>
      </c>
    </row>
    <row r="288" spans="3:12">
      <c r="C288" s="104">
        <v>312580</v>
      </c>
      <c r="D288" s="69" t="s">
        <v>451</v>
      </c>
      <c r="E288" s="104">
        <v>312580</v>
      </c>
      <c r="F288" s="105">
        <v>3394</v>
      </c>
      <c r="G288" s="69" t="s">
        <v>64</v>
      </c>
      <c r="H288" s="106" t="s">
        <v>106</v>
      </c>
      <c r="I288" s="106" t="s">
        <v>66</v>
      </c>
      <c r="J288" s="107" t="s">
        <v>38</v>
      </c>
      <c r="K288" t="s">
        <v>39</v>
      </c>
      <c r="L288" t="str">
        <f t="shared" si="4"/>
        <v>Fernandes Tourinho;</v>
      </c>
    </row>
    <row r="289" spans="3:12">
      <c r="C289" s="104">
        <v>312590</v>
      </c>
      <c r="D289" s="69" t="s">
        <v>452</v>
      </c>
      <c r="E289" s="104">
        <v>312590</v>
      </c>
      <c r="F289" s="105">
        <v>9949</v>
      </c>
      <c r="G289" s="69" t="s">
        <v>175</v>
      </c>
      <c r="H289" s="106" t="s">
        <v>176</v>
      </c>
      <c r="I289" s="106" t="s">
        <v>44</v>
      </c>
      <c r="J289" s="107" t="s">
        <v>38</v>
      </c>
      <c r="K289" t="s">
        <v>39</v>
      </c>
      <c r="L289" t="str">
        <f t="shared" si="4"/>
        <v>Ferros;</v>
      </c>
    </row>
    <row r="290" spans="3:12">
      <c r="C290" s="104">
        <v>312595</v>
      </c>
      <c r="D290" s="69" t="s">
        <v>453</v>
      </c>
      <c r="E290" s="104">
        <v>312595</v>
      </c>
      <c r="F290" s="105">
        <v>10957</v>
      </c>
      <c r="G290" s="69" t="s">
        <v>50</v>
      </c>
      <c r="H290" s="106" t="s">
        <v>254</v>
      </c>
      <c r="I290" s="106" t="s">
        <v>96</v>
      </c>
      <c r="J290" s="107" t="s">
        <v>38</v>
      </c>
      <c r="K290" t="s">
        <v>39</v>
      </c>
      <c r="L290" t="str">
        <f t="shared" si="4"/>
        <v>Fervedouro;</v>
      </c>
    </row>
    <row r="291" spans="3:12">
      <c r="C291" s="104">
        <v>312600</v>
      </c>
      <c r="D291" s="69" t="s">
        <v>454</v>
      </c>
      <c r="E291" s="104">
        <v>312600</v>
      </c>
      <c r="F291" s="105">
        <v>7386</v>
      </c>
      <c r="G291" s="69" t="s">
        <v>186</v>
      </c>
      <c r="H291" s="106" t="s">
        <v>197</v>
      </c>
      <c r="I291" s="106" t="s">
        <v>44</v>
      </c>
      <c r="J291" s="107" t="s">
        <v>38</v>
      </c>
      <c r="K291" t="s">
        <v>39</v>
      </c>
      <c r="L291" t="str">
        <f t="shared" si="4"/>
        <v>Florestal;</v>
      </c>
    </row>
    <row r="292" spans="3:12">
      <c r="C292" s="104">
        <v>312610</v>
      </c>
      <c r="D292" s="69" t="s">
        <v>455</v>
      </c>
      <c r="E292" s="104">
        <v>312610</v>
      </c>
      <c r="F292" s="105">
        <v>67540</v>
      </c>
      <c r="G292" s="69" t="s">
        <v>72</v>
      </c>
      <c r="H292" s="106" t="s">
        <v>171</v>
      </c>
      <c r="I292" s="106" t="s">
        <v>74</v>
      </c>
      <c r="J292" s="107" t="s">
        <v>61</v>
      </c>
      <c r="K292" t="s">
        <v>39</v>
      </c>
      <c r="L292" t="str">
        <f t="shared" si="4"/>
        <v>Formiga;</v>
      </c>
    </row>
    <row r="293" spans="3:12">
      <c r="C293" s="104">
        <v>312620</v>
      </c>
      <c r="D293" s="69" t="s">
        <v>456</v>
      </c>
      <c r="E293" s="104">
        <v>312620</v>
      </c>
      <c r="F293" s="105">
        <v>9431</v>
      </c>
      <c r="G293" s="69" t="s">
        <v>162</v>
      </c>
      <c r="H293" s="106" t="s">
        <v>163</v>
      </c>
      <c r="I293" s="106" t="s">
        <v>147</v>
      </c>
      <c r="J293" s="107" t="s">
        <v>61</v>
      </c>
      <c r="K293" t="s">
        <v>39</v>
      </c>
      <c r="L293" t="str">
        <f t="shared" si="4"/>
        <v>Formoso;</v>
      </c>
    </row>
    <row r="294" spans="3:12">
      <c r="C294" s="104">
        <v>312630</v>
      </c>
      <c r="D294" s="69" t="s">
        <v>457</v>
      </c>
      <c r="E294" s="104">
        <v>312630</v>
      </c>
      <c r="F294" s="105">
        <v>4387</v>
      </c>
      <c r="G294" s="69" t="s">
        <v>108</v>
      </c>
      <c r="H294" s="106" t="s">
        <v>109</v>
      </c>
      <c r="I294" s="106" t="s">
        <v>88</v>
      </c>
      <c r="J294" s="107" t="s">
        <v>38</v>
      </c>
      <c r="K294" t="s">
        <v>39</v>
      </c>
      <c r="L294" t="str">
        <f t="shared" si="4"/>
        <v>Fortaleza de Minas;</v>
      </c>
    </row>
    <row r="295" spans="3:12">
      <c r="C295" s="104">
        <v>312640</v>
      </c>
      <c r="D295" s="69" t="s">
        <v>458</v>
      </c>
      <c r="E295" s="104">
        <v>312640</v>
      </c>
      <c r="F295" s="105">
        <v>2927</v>
      </c>
      <c r="G295" s="69" t="s">
        <v>42</v>
      </c>
      <c r="H295" s="106" t="s">
        <v>43</v>
      </c>
      <c r="I295" s="106" t="s">
        <v>44</v>
      </c>
      <c r="J295" s="107" t="s">
        <v>38</v>
      </c>
      <c r="K295" t="s">
        <v>39</v>
      </c>
      <c r="L295" t="str">
        <f t="shared" si="4"/>
        <v>Fortuna de Minas;</v>
      </c>
    </row>
    <row r="296" spans="3:12">
      <c r="C296" s="104">
        <v>312650</v>
      </c>
      <c r="D296" s="69" t="s">
        <v>459</v>
      </c>
      <c r="E296" s="104">
        <v>312650</v>
      </c>
      <c r="F296" s="105">
        <v>10343</v>
      </c>
      <c r="G296" s="69" t="s">
        <v>117</v>
      </c>
      <c r="H296" s="106" t="s">
        <v>137</v>
      </c>
      <c r="I296" s="106" t="s">
        <v>119</v>
      </c>
      <c r="J296" s="107" t="s">
        <v>61</v>
      </c>
      <c r="K296" t="s">
        <v>39</v>
      </c>
      <c r="L296" t="str">
        <f t="shared" si="4"/>
        <v>Francisco Badaró;</v>
      </c>
    </row>
    <row r="297" spans="3:12">
      <c r="C297" s="104">
        <v>312660</v>
      </c>
      <c r="D297" s="69" t="s">
        <v>460</v>
      </c>
      <c r="E297" s="104">
        <v>312660</v>
      </c>
      <c r="F297" s="105">
        <v>5187</v>
      </c>
      <c r="G297" s="69" t="s">
        <v>192</v>
      </c>
      <c r="H297" s="106" t="s">
        <v>206</v>
      </c>
      <c r="I297" s="106" t="s">
        <v>194</v>
      </c>
      <c r="J297" s="107" t="s">
        <v>38</v>
      </c>
      <c r="K297" t="s">
        <v>39</v>
      </c>
      <c r="L297" t="str">
        <f t="shared" si="4"/>
        <v>Francisco Dumont;</v>
      </c>
    </row>
    <row r="298" spans="3:12">
      <c r="C298" s="104">
        <v>312670</v>
      </c>
      <c r="D298" s="69" t="s">
        <v>461</v>
      </c>
      <c r="E298" s="104">
        <v>312670</v>
      </c>
      <c r="F298" s="105">
        <v>26181</v>
      </c>
      <c r="G298" s="69" t="s">
        <v>192</v>
      </c>
      <c r="H298" s="106" t="s">
        <v>225</v>
      </c>
      <c r="I298" s="106" t="s">
        <v>194</v>
      </c>
      <c r="J298" s="107" t="s">
        <v>61</v>
      </c>
      <c r="K298" t="s">
        <v>39</v>
      </c>
      <c r="L298" t="str">
        <f t="shared" si="4"/>
        <v>Francisco Sá;</v>
      </c>
    </row>
    <row r="299" spans="3:12">
      <c r="C299" s="104">
        <v>312675</v>
      </c>
      <c r="D299" s="69" t="s">
        <v>462</v>
      </c>
      <c r="E299" s="104">
        <v>312675</v>
      </c>
      <c r="F299" s="105">
        <v>5446</v>
      </c>
      <c r="G299" s="69" t="s">
        <v>77</v>
      </c>
      <c r="H299" s="106" t="s">
        <v>126</v>
      </c>
      <c r="I299" s="106" t="s">
        <v>79</v>
      </c>
      <c r="J299" s="107" t="s">
        <v>61</v>
      </c>
      <c r="K299" t="s">
        <v>39</v>
      </c>
      <c r="L299" t="str">
        <f t="shared" si="4"/>
        <v>Franciscópolis;</v>
      </c>
    </row>
    <row r="300" spans="3:12">
      <c r="C300" s="104">
        <v>312680</v>
      </c>
      <c r="D300" s="69" t="s">
        <v>463</v>
      </c>
      <c r="E300" s="104">
        <v>312680</v>
      </c>
      <c r="F300" s="105">
        <v>5891</v>
      </c>
      <c r="G300" s="69" t="s">
        <v>77</v>
      </c>
      <c r="H300" s="106" t="s">
        <v>263</v>
      </c>
      <c r="I300" s="106" t="s">
        <v>79</v>
      </c>
      <c r="J300" s="107" t="s">
        <v>61</v>
      </c>
      <c r="K300" t="s">
        <v>39</v>
      </c>
      <c r="L300" t="str">
        <f t="shared" si="4"/>
        <v>Frei Gaspar;</v>
      </c>
    </row>
    <row r="301" spans="3:12">
      <c r="C301" s="104">
        <v>312690</v>
      </c>
      <c r="D301" s="69" t="s">
        <v>464</v>
      </c>
      <c r="E301" s="104">
        <v>312690</v>
      </c>
      <c r="F301" s="105">
        <v>9555</v>
      </c>
      <c r="G301" s="69" t="s">
        <v>64</v>
      </c>
      <c r="H301" s="106" t="s">
        <v>106</v>
      </c>
      <c r="I301" s="106" t="s">
        <v>66</v>
      </c>
      <c r="J301" s="107" t="s">
        <v>61</v>
      </c>
      <c r="K301" t="s">
        <v>39</v>
      </c>
      <c r="L301" t="str">
        <f t="shared" si="4"/>
        <v>Frei Inocêncio;</v>
      </c>
    </row>
    <row r="302" spans="3:12">
      <c r="C302" s="69">
        <v>312695</v>
      </c>
      <c r="D302" s="69" t="s">
        <v>465</v>
      </c>
      <c r="E302" s="69">
        <v>312695</v>
      </c>
      <c r="F302" s="105">
        <v>3469</v>
      </c>
      <c r="G302" s="69" t="s">
        <v>64</v>
      </c>
      <c r="H302" s="106" t="s">
        <v>278</v>
      </c>
      <c r="I302" s="106" t="s">
        <v>66</v>
      </c>
      <c r="J302" s="107" t="s">
        <v>38</v>
      </c>
      <c r="K302" t="s">
        <v>39</v>
      </c>
      <c r="L302" t="str">
        <f t="shared" si="4"/>
        <v>Frei Lagonegro;</v>
      </c>
    </row>
    <row r="303" spans="3:12">
      <c r="C303" s="104">
        <v>312700</v>
      </c>
      <c r="D303" s="69" t="s">
        <v>466</v>
      </c>
      <c r="E303" s="104">
        <v>312700</v>
      </c>
      <c r="F303" s="105">
        <v>17701</v>
      </c>
      <c r="G303" s="69" t="s">
        <v>68</v>
      </c>
      <c r="H303" s="106" t="s">
        <v>314</v>
      </c>
      <c r="I303" s="106" t="s">
        <v>70</v>
      </c>
      <c r="J303" s="107" t="s">
        <v>38</v>
      </c>
      <c r="K303" t="s">
        <v>39</v>
      </c>
      <c r="L303" t="str">
        <f t="shared" si="4"/>
        <v>Fronteira;</v>
      </c>
    </row>
    <row r="304" spans="3:12">
      <c r="C304" s="69">
        <v>312705</v>
      </c>
      <c r="D304" s="69" t="s">
        <v>467</v>
      </c>
      <c r="E304" s="69">
        <v>312705</v>
      </c>
      <c r="F304" s="105">
        <v>4601</v>
      </c>
      <c r="G304" s="69" t="s">
        <v>77</v>
      </c>
      <c r="H304" s="106" t="s">
        <v>78</v>
      </c>
      <c r="I304" s="106" t="s">
        <v>79</v>
      </c>
      <c r="J304" s="107" t="s">
        <v>61</v>
      </c>
      <c r="K304" t="s">
        <v>39</v>
      </c>
      <c r="L304" t="str">
        <f t="shared" si="4"/>
        <v>Fronteira dos Vales;</v>
      </c>
    </row>
    <row r="305" spans="3:12">
      <c r="C305" s="69">
        <v>312707</v>
      </c>
      <c r="D305" s="69" t="s">
        <v>468</v>
      </c>
      <c r="E305" s="69">
        <v>312707</v>
      </c>
      <c r="F305" s="105">
        <v>5441</v>
      </c>
      <c r="G305" s="69" t="s">
        <v>192</v>
      </c>
      <c r="H305" s="106" t="s">
        <v>469</v>
      </c>
      <c r="I305" s="106" t="s">
        <v>194</v>
      </c>
      <c r="J305" s="107" t="s">
        <v>38</v>
      </c>
      <c r="K305" t="s">
        <v>39</v>
      </c>
      <c r="L305" t="str">
        <f t="shared" si="4"/>
        <v>Fruta de Leite;</v>
      </c>
    </row>
    <row r="306" spans="3:12">
      <c r="C306" s="104">
        <v>312710</v>
      </c>
      <c r="D306" s="69" t="s">
        <v>470</v>
      </c>
      <c r="E306" s="104">
        <v>312710</v>
      </c>
      <c r="F306" s="105">
        <v>58962</v>
      </c>
      <c r="G306" s="69" t="s">
        <v>68</v>
      </c>
      <c r="H306" s="106" t="s">
        <v>314</v>
      </c>
      <c r="I306" s="106" t="s">
        <v>70</v>
      </c>
      <c r="J306" s="107" t="s">
        <v>61</v>
      </c>
      <c r="K306" t="s">
        <v>39</v>
      </c>
      <c r="L306" t="str">
        <f t="shared" si="4"/>
        <v>Frutal;</v>
      </c>
    </row>
    <row r="307" spans="3:12">
      <c r="C307" s="104">
        <v>312720</v>
      </c>
      <c r="D307" s="69" t="s">
        <v>471</v>
      </c>
      <c r="E307" s="104">
        <v>312720</v>
      </c>
      <c r="F307" s="105">
        <v>4304</v>
      </c>
      <c r="G307" s="69" t="s">
        <v>42</v>
      </c>
      <c r="H307" s="106" t="s">
        <v>43</v>
      </c>
      <c r="I307" s="106" t="s">
        <v>44</v>
      </c>
      <c r="J307" s="107" t="s">
        <v>38</v>
      </c>
      <c r="K307" t="s">
        <v>39</v>
      </c>
      <c r="L307" t="str">
        <f t="shared" si="4"/>
        <v>Funilândia;</v>
      </c>
    </row>
    <row r="308" spans="3:12">
      <c r="C308" s="104">
        <v>312730</v>
      </c>
      <c r="D308" s="69" t="s">
        <v>472</v>
      </c>
      <c r="E308" s="104">
        <v>312730</v>
      </c>
      <c r="F308" s="105">
        <v>6844</v>
      </c>
      <c r="G308" s="69" t="s">
        <v>64</v>
      </c>
      <c r="H308" s="106" t="s">
        <v>106</v>
      </c>
      <c r="I308" s="106" t="s">
        <v>66</v>
      </c>
      <c r="J308" s="107" t="s">
        <v>38</v>
      </c>
      <c r="K308" t="s">
        <v>39</v>
      </c>
      <c r="L308" t="str">
        <f t="shared" si="4"/>
        <v>Galiléia;</v>
      </c>
    </row>
    <row r="309" spans="3:12">
      <c r="C309" s="104">
        <v>312733</v>
      </c>
      <c r="D309" s="69" t="s">
        <v>473</v>
      </c>
      <c r="E309" s="104">
        <v>312733</v>
      </c>
      <c r="F309" s="105">
        <v>5122</v>
      </c>
      <c r="G309" s="69" t="s">
        <v>192</v>
      </c>
      <c r="H309" s="106" t="s">
        <v>327</v>
      </c>
      <c r="I309" s="106" t="s">
        <v>194</v>
      </c>
      <c r="J309" s="107" t="s">
        <v>61</v>
      </c>
      <c r="K309" t="s">
        <v>39</v>
      </c>
      <c r="L309" t="str">
        <f t="shared" si="4"/>
        <v>Gameleiras;</v>
      </c>
    </row>
    <row r="310" spans="3:12">
      <c r="C310" s="104">
        <v>312735</v>
      </c>
      <c r="D310" s="69" t="s">
        <v>474</v>
      </c>
      <c r="E310" s="104">
        <v>312735</v>
      </c>
      <c r="F310" s="105">
        <v>3136</v>
      </c>
      <c r="G310" s="69" t="s">
        <v>192</v>
      </c>
      <c r="H310" s="106" t="s">
        <v>341</v>
      </c>
      <c r="I310" s="106" t="s">
        <v>194</v>
      </c>
      <c r="J310" s="107" t="s">
        <v>38</v>
      </c>
      <c r="K310" t="s">
        <v>39</v>
      </c>
      <c r="L310" t="str">
        <f t="shared" si="4"/>
        <v>Glaucilândia;</v>
      </c>
    </row>
    <row r="311" spans="3:12">
      <c r="C311" s="108">
        <v>312737</v>
      </c>
      <c r="D311" s="69" t="s">
        <v>475</v>
      </c>
      <c r="E311" s="108">
        <v>312737</v>
      </c>
      <c r="F311" s="105">
        <v>3328</v>
      </c>
      <c r="G311" s="69" t="s">
        <v>64</v>
      </c>
      <c r="H311" s="106" t="s">
        <v>84</v>
      </c>
      <c r="I311" s="106" t="s">
        <v>66</v>
      </c>
      <c r="J311" s="107" t="s">
        <v>38</v>
      </c>
      <c r="K311" t="s">
        <v>39</v>
      </c>
      <c r="L311" t="str">
        <f t="shared" si="4"/>
        <v>Goiabeira;</v>
      </c>
    </row>
    <row r="312" spans="3:12">
      <c r="C312" s="69">
        <v>312738</v>
      </c>
      <c r="D312" s="69" t="s">
        <v>476</v>
      </c>
      <c r="E312" s="69">
        <v>312738</v>
      </c>
      <c r="F312" s="105">
        <v>3940</v>
      </c>
      <c r="G312" s="69" t="s">
        <v>123</v>
      </c>
      <c r="H312" s="106" t="s">
        <v>185</v>
      </c>
      <c r="I312" s="106" t="s">
        <v>96</v>
      </c>
      <c r="J312" s="107" t="s">
        <v>38</v>
      </c>
      <c r="K312" t="s">
        <v>39</v>
      </c>
      <c r="L312" t="str">
        <f t="shared" si="4"/>
        <v>Goianá;</v>
      </c>
    </row>
    <row r="313" spans="3:12">
      <c r="C313" s="104">
        <v>312740</v>
      </c>
      <c r="D313" s="69" t="s">
        <v>477</v>
      </c>
      <c r="E313" s="104">
        <v>312740</v>
      </c>
      <c r="F313" s="105">
        <v>4345</v>
      </c>
      <c r="G313" s="69" t="s">
        <v>91</v>
      </c>
      <c r="H313" s="106" t="s">
        <v>233</v>
      </c>
      <c r="I313" s="106" t="s">
        <v>88</v>
      </c>
      <c r="J313" s="107" t="s">
        <v>38</v>
      </c>
      <c r="K313" t="s">
        <v>39</v>
      </c>
      <c r="L313" t="str">
        <f t="shared" si="4"/>
        <v>Gonçalves;</v>
      </c>
    </row>
    <row r="314" spans="3:12">
      <c r="C314" s="104">
        <v>312750</v>
      </c>
      <c r="D314" s="69" t="s">
        <v>478</v>
      </c>
      <c r="E314" s="104">
        <v>312750</v>
      </c>
      <c r="F314" s="105">
        <v>6145</v>
      </c>
      <c r="G314" s="69" t="s">
        <v>64</v>
      </c>
      <c r="H314" s="106" t="s">
        <v>106</v>
      </c>
      <c r="I314" s="106" t="s">
        <v>66</v>
      </c>
      <c r="J314" s="107" t="s">
        <v>38</v>
      </c>
      <c r="K314" t="s">
        <v>39</v>
      </c>
      <c r="L314" t="str">
        <f t="shared" si="4"/>
        <v>Gonzaga;</v>
      </c>
    </row>
    <row r="315" spans="3:12">
      <c r="C315" s="108">
        <v>312760</v>
      </c>
      <c r="D315" s="69" t="s">
        <v>479</v>
      </c>
      <c r="E315" s="108">
        <v>312760</v>
      </c>
      <c r="F315" s="105">
        <v>11833</v>
      </c>
      <c r="G315" s="69" t="s">
        <v>117</v>
      </c>
      <c r="H315" s="106" t="s">
        <v>299</v>
      </c>
      <c r="I315" s="106" t="s">
        <v>119</v>
      </c>
      <c r="J315" s="107" t="s">
        <v>38</v>
      </c>
      <c r="K315" t="s">
        <v>39</v>
      </c>
      <c r="L315" t="str">
        <f t="shared" si="4"/>
        <v>Gouveia;</v>
      </c>
    </row>
    <row r="316" spans="3:12">
      <c r="C316" s="104">
        <v>312770</v>
      </c>
      <c r="D316" s="69" t="s">
        <v>64</v>
      </c>
      <c r="E316" s="104">
        <v>312770</v>
      </c>
      <c r="F316" s="105">
        <v>278685</v>
      </c>
      <c r="G316" s="69" t="s">
        <v>64</v>
      </c>
      <c r="H316" s="106" t="s">
        <v>106</v>
      </c>
      <c r="I316" s="106" t="s">
        <v>66</v>
      </c>
      <c r="J316" s="107" t="s">
        <v>61</v>
      </c>
      <c r="K316" t="s">
        <v>39</v>
      </c>
      <c r="L316" t="str">
        <f t="shared" si="4"/>
        <v>Governador Valadares;</v>
      </c>
    </row>
    <row r="317" spans="3:12">
      <c r="C317" s="104">
        <v>312780</v>
      </c>
      <c r="D317" s="69" t="s">
        <v>480</v>
      </c>
      <c r="E317" s="104">
        <v>312780</v>
      </c>
      <c r="F317" s="105">
        <v>15779</v>
      </c>
      <c r="G317" s="69" t="s">
        <v>192</v>
      </c>
      <c r="H317" s="106" t="s">
        <v>225</v>
      </c>
      <c r="I317" s="106" t="s">
        <v>194</v>
      </c>
      <c r="J317" s="107" t="s">
        <v>61</v>
      </c>
      <c r="K317" t="s">
        <v>39</v>
      </c>
      <c r="L317" t="str">
        <f t="shared" si="4"/>
        <v>Grão Mogol;</v>
      </c>
    </row>
    <row r="318" spans="3:12">
      <c r="C318" s="104">
        <v>312790</v>
      </c>
      <c r="D318" s="69" t="s">
        <v>481</v>
      </c>
      <c r="E318" s="104">
        <v>312790</v>
      </c>
      <c r="F318" s="105">
        <v>1389</v>
      </c>
      <c r="G318" s="69" t="s">
        <v>35</v>
      </c>
      <c r="H318" s="106" t="s">
        <v>36</v>
      </c>
      <c r="I318" s="106" t="s">
        <v>37</v>
      </c>
      <c r="J318" s="107" t="s">
        <v>38</v>
      </c>
      <c r="K318" t="s">
        <v>39</v>
      </c>
      <c r="L318" t="str">
        <f t="shared" si="4"/>
        <v>Grupiara;</v>
      </c>
    </row>
    <row r="319" spans="3:12">
      <c r="C319" s="104">
        <v>312800</v>
      </c>
      <c r="D319" s="69" t="s">
        <v>482</v>
      </c>
      <c r="E319" s="104">
        <v>312800</v>
      </c>
      <c r="F319" s="105">
        <v>34057</v>
      </c>
      <c r="G319" s="69" t="s">
        <v>175</v>
      </c>
      <c r="H319" s="106" t="s">
        <v>304</v>
      </c>
      <c r="I319" s="106" t="s">
        <v>44</v>
      </c>
      <c r="J319" s="107" t="s">
        <v>61</v>
      </c>
      <c r="K319" t="s">
        <v>39</v>
      </c>
      <c r="L319" t="str">
        <f t="shared" si="4"/>
        <v>Guanhães;</v>
      </c>
    </row>
    <row r="320" spans="3:12">
      <c r="C320" s="104">
        <v>312810</v>
      </c>
      <c r="D320" s="69" t="s">
        <v>483</v>
      </c>
      <c r="E320" s="104">
        <v>312810</v>
      </c>
      <c r="F320" s="105">
        <v>14233</v>
      </c>
      <c r="G320" s="69" t="s">
        <v>108</v>
      </c>
      <c r="H320" s="106" t="s">
        <v>289</v>
      </c>
      <c r="I320" s="106" t="s">
        <v>88</v>
      </c>
      <c r="J320" s="107" t="s">
        <v>38</v>
      </c>
      <c r="K320" t="s">
        <v>39</v>
      </c>
      <c r="L320" t="str">
        <f t="shared" si="4"/>
        <v>Guapé;</v>
      </c>
    </row>
    <row r="321" spans="3:12">
      <c r="C321" s="104">
        <v>312820</v>
      </c>
      <c r="D321" s="69" t="s">
        <v>484</v>
      </c>
      <c r="E321" s="104">
        <v>312820</v>
      </c>
      <c r="F321" s="105">
        <v>10333</v>
      </c>
      <c r="G321" s="69" t="s">
        <v>55</v>
      </c>
      <c r="H321" s="106" t="s">
        <v>56</v>
      </c>
      <c r="I321" s="106" t="s">
        <v>52</v>
      </c>
      <c r="J321" s="107" t="s">
        <v>38</v>
      </c>
      <c r="K321" t="s">
        <v>39</v>
      </c>
      <c r="L321" t="str">
        <f t="shared" si="4"/>
        <v>Guaraciaba;</v>
      </c>
    </row>
    <row r="322" spans="3:12">
      <c r="C322" s="104">
        <v>312825</v>
      </c>
      <c r="D322" s="69" t="s">
        <v>485</v>
      </c>
      <c r="E322" s="104">
        <v>312825</v>
      </c>
      <c r="F322" s="105">
        <v>4954</v>
      </c>
      <c r="G322" s="69" t="s">
        <v>192</v>
      </c>
      <c r="H322" s="106" t="s">
        <v>206</v>
      </c>
      <c r="I322" s="106" t="s">
        <v>194</v>
      </c>
      <c r="J322" s="107" t="s">
        <v>38</v>
      </c>
      <c r="K322" t="s">
        <v>39</v>
      </c>
      <c r="L322" t="str">
        <f t="shared" si="4"/>
        <v>Guaraciama;</v>
      </c>
    </row>
    <row r="323" spans="3:12">
      <c r="C323" s="104">
        <v>312830</v>
      </c>
      <c r="D323" s="69" t="s">
        <v>486</v>
      </c>
      <c r="E323" s="104">
        <v>312830</v>
      </c>
      <c r="F323" s="105">
        <v>19025</v>
      </c>
      <c r="G323" s="69" t="s">
        <v>97</v>
      </c>
      <c r="H323" s="106" t="s">
        <v>153</v>
      </c>
      <c r="I323" s="106" t="s">
        <v>88</v>
      </c>
      <c r="J323" s="107" t="s">
        <v>38</v>
      </c>
      <c r="K323" t="s">
        <v>39</v>
      </c>
      <c r="L323" t="str">
        <f t="shared" ref="L323:L386" si="5">D323&amp;K323</f>
        <v>Guaranésia;</v>
      </c>
    </row>
    <row r="324" spans="3:12">
      <c r="C324" s="104">
        <v>312840</v>
      </c>
      <c r="D324" s="69" t="s">
        <v>487</v>
      </c>
      <c r="E324" s="104">
        <v>312840</v>
      </c>
      <c r="F324" s="105">
        <v>8903</v>
      </c>
      <c r="G324" s="69" t="s">
        <v>131</v>
      </c>
      <c r="H324" s="106" t="s">
        <v>227</v>
      </c>
      <c r="I324" s="106" t="s">
        <v>96</v>
      </c>
      <c r="J324" s="107" t="s">
        <v>38</v>
      </c>
      <c r="K324" t="s">
        <v>39</v>
      </c>
      <c r="L324" t="str">
        <f t="shared" si="5"/>
        <v>Guarani;</v>
      </c>
    </row>
    <row r="325" spans="3:12">
      <c r="C325" s="104">
        <v>312850</v>
      </c>
      <c r="D325" s="69" t="s">
        <v>488</v>
      </c>
      <c r="E325" s="104">
        <v>312850</v>
      </c>
      <c r="F325" s="105">
        <v>3818</v>
      </c>
      <c r="G325" s="69" t="s">
        <v>123</v>
      </c>
      <c r="H325" s="106" t="s">
        <v>200</v>
      </c>
      <c r="I325" s="106" t="s">
        <v>96</v>
      </c>
      <c r="J325" s="107" t="s">
        <v>38</v>
      </c>
      <c r="K325" t="s">
        <v>39</v>
      </c>
      <c r="L325" t="str">
        <f t="shared" si="5"/>
        <v>Guarará;</v>
      </c>
    </row>
    <row r="326" spans="3:12">
      <c r="C326" s="104">
        <v>312860</v>
      </c>
      <c r="D326" s="69" t="s">
        <v>489</v>
      </c>
      <c r="E326" s="104">
        <v>312860</v>
      </c>
      <c r="F326" s="105">
        <v>6591</v>
      </c>
      <c r="G326" s="69" t="s">
        <v>145</v>
      </c>
      <c r="H326" s="106" t="s">
        <v>395</v>
      </c>
      <c r="I326" s="106" t="s">
        <v>147</v>
      </c>
      <c r="J326" s="107" t="s">
        <v>38</v>
      </c>
      <c r="K326" t="s">
        <v>39</v>
      </c>
      <c r="L326" t="str">
        <f t="shared" si="5"/>
        <v>Guarda-Mor;</v>
      </c>
    </row>
    <row r="327" spans="3:12">
      <c r="C327" s="104">
        <v>312870</v>
      </c>
      <c r="D327" s="69" t="s">
        <v>490</v>
      </c>
      <c r="E327" s="104">
        <v>312870</v>
      </c>
      <c r="F327" s="105">
        <v>51750</v>
      </c>
      <c r="G327" s="69" t="s">
        <v>97</v>
      </c>
      <c r="H327" s="106" t="s">
        <v>153</v>
      </c>
      <c r="I327" s="106" t="s">
        <v>88</v>
      </c>
      <c r="J327" s="107" t="s">
        <v>61</v>
      </c>
      <c r="K327" t="s">
        <v>39</v>
      </c>
      <c r="L327" t="str">
        <f t="shared" si="5"/>
        <v>Guaxupé;</v>
      </c>
    </row>
    <row r="328" spans="3:12">
      <c r="C328" s="104">
        <v>312880</v>
      </c>
      <c r="D328" s="69" t="s">
        <v>491</v>
      </c>
      <c r="E328" s="104">
        <v>312880</v>
      </c>
      <c r="F328" s="105">
        <v>7105</v>
      </c>
      <c r="G328" s="69" t="s">
        <v>131</v>
      </c>
      <c r="H328" s="106" t="s">
        <v>227</v>
      </c>
      <c r="I328" s="106" t="s">
        <v>96</v>
      </c>
      <c r="J328" s="107" t="s">
        <v>38</v>
      </c>
      <c r="K328" t="s">
        <v>39</v>
      </c>
      <c r="L328" t="str">
        <f t="shared" si="5"/>
        <v>Guidoval;</v>
      </c>
    </row>
    <row r="329" spans="3:12">
      <c r="C329" s="104">
        <v>312890</v>
      </c>
      <c r="D329" s="69" t="s">
        <v>492</v>
      </c>
      <c r="E329" s="104">
        <v>312890</v>
      </c>
      <c r="F329" s="105">
        <v>7971</v>
      </c>
      <c r="G329" s="69" t="s">
        <v>145</v>
      </c>
      <c r="H329" s="106" t="s">
        <v>395</v>
      </c>
      <c r="I329" s="106" t="s">
        <v>147</v>
      </c>
      <c r="J329" s="107" t="s">
        <v>38</v>
      </c>
      <c r="K329" t="s">
        <v>39</v>
      </c>
      <c r="L329" t="str">
        <f t="shared" si="5"/>
        <v>Guimarânia;</v>
      </c>
    </row>
    <row r="330" spans="3:12">
      <c r="C330" s="104">
        <v>312900</v>
      </c>
      <c r="D330" s="69" t="s">
        <v>493</v>
      </c>
      <c r="E330" s="104">
        <v>312900</v>
      </c>
      <c r="F330" s="105">
        <v>8442</v>
      </c>
      <c r="G330" s="69" t="s">
        <v>131</v>
      </c>
      <c r="H330" s="106" t="s">
        <v>227</v>
      </c>
      <c r="I330" s="106" t="s">
        <v>96</v>
      </c>
      <c r="J330" s="107" t="s">
        <v>38</v>
      </c>
      <c r="K330" t="s">
        <v>39</v>
      </c>
      <c r="L330" t="str">
        <f t="shared" si="5"/>
        <v>Guiricema;</v>
      </c>
    </row>
    <row r="331" spans="3:12">
      <c r="C331" s="104">
        <v>312910</v>
      </c>
      <c r="D331" s="69" t="s">
        <v>494</v>
      </c>
      <c r="E331" s="104">
        <v>312910</v>
      </c>
      <c r="F331" s="105">
        <v>5704</v>
      </c>
      <c r="G331" s="69" t="s">
        <v>249</v>
      </c>
      <c r="H331" s="106" t="s">
        <v>250</v>
      </c>
      <c r="I331" s="106" t="s">
        <v>37</v>
      </c>
      <c r="J331" s="107" t="s">
        <v>38</v>
      </c>
      <c r="K331" t="s">
        <v>39</v>
      </c>
      <c r="L331" t="str">
        <f t="shared" si="5"/>
        <v>Gurinhatã;</v>
      </c>
    </row>
    <row r="332" spans="3:12">
      <c r="C332" s="104">
        <v>312920</v>
      </c>
      <c r="D332" s="69" t="s">
        <v>495</v>
      </c>
      <c r="E332" s="104">
        <v>312920</v>
      </c>
      <c r="F332" s="105">
        <v>6524</v>
      </c>
      <c r="G332" s="69" t="s">
        <v>91</v>
      </c>
      <c r="H332" s="106" t="s">
        <v>215</v>
      </c>
      <c r="I332" s="106" t="s">
        <v>88</v>
      </c>
      <c r="J332" s="107" t="s">
        <v>38</v>
      </c>
      <c r="K332" t="s">
        <v>39</v>
      </c>
      <c r="L332" t="str">
        <f t="shared" si="5"/>
        <v>Heliodora;</v>
      </c>
    </row>
    <row r="333" spans="3:12">
      <c r="C333" s="104">
        <v>312930</v>
      </c>
      <c r="D333" s="69" t="s">
        <v>496</v>
      </c>
      <c r="E333" s="104">
        <v>312930</v>
      </c>
      <c r="F333" s="105">
        <v>10867</v>
      </c>
      <c r="G333" s="69" t="s">
        <v>58</v>
      </c>
      <c r="H333" s="106" t="s">
        <v>59</v>
      </c>
      <c r="I333" s="106" t="s">
        <v>60</v>
      </c>
      <c r="J333" s="107" t="s">
        <v>38</v>
      </c>
      <c r="K333" t="s">
        <v>39</v>
      </c>
      <c r="L333" t="str">
        <f t="shared" si="5"/>
        <v>Iapu;</v>
      </c>
    </row>
    <row r="334" spans="3:12">
      <c r="C334" s="104">
        <v>312940</v>
      </c>
      <c r="D334" s="69" t="s">
        <v>497</v>
      </c>
      <c r="E334" s="104">
        <v>312940</v>
      </c>
      <c r="F334" s="105">
        <v>5033</v>
      </c>
      <c r="G334" s="69" t="s">
        <v>100</v>
      </c>
      <c r="H334" s="106" t="s">
        <v>101</v>
      </c>
      <c r="I334" s="106" t="s">
        <v>102</v>
      </c>
      <c r="J334" s="107" t="s">
        <v>61</v>
      </c>
      <c r="K334" t="s">
        <v>39</v>
      </c>
      <c r="L334" t="str">
        <f t="shared" si="5"/>
        <v>Ibertioga;</v>
      </c>
    </row>
    <row r="335" spans="3:12">
      <c r="C335" s="104">
        <v>312950</v>
      </c>
      <c r="D335" s="69" t="s">
        <v>498</v>
      </c>
      <c r="E335" s="104">
        <v>312950</v>
      </c>
      <c r="F335" s="105">
        <v>25035</v>
      </c>
      <c r="G335" s="69" t="s">
        <v>68</v>
      </c>
      <c r="H335" s="106" t="s">
        <v>151</v>
      </c>
      <c r="I335" s="106" t="s">
        <v>70</v>
      </c>
      <c r="J335" s="107" t="s">
        <v>61</v>
      </c>
      <c r="K335" t="s">
        <v>39</v>
      </c>
      <c r="L335" t="str">
        <f t="shared" si="5"/>
        <v>Ibiá;</v>
      </c>
    </row>
    <row r="336" spans="3:12">
      <c r="C336" s="69">
        <v>312960</v>
      </c>
      <c r="D336" s="69" t="s">
        <v>499</v>
      </c>
      <c r="E336" s="69">
        <v>312960</v>
      </c>
      <c r="F336" s="105">
        <v>8351</v>
      </c>
      <c r="G336" s="69" t="s">
        <v>241</v>
      </c>
      <c r="H336" s="106" t="s">
        <v>242</v>
      </c>
      <c r="I336" s="106" t="s">
        <v>194</v>
      </c>
      <c r="J336" s="107" t="s">
        <v>38</v>
      </c>
      <c r="K336" t="s">
        <v>39</v>
      </c>
      <c r="L336" t="str">
        <f t="shared" si="5"/>
        <v>Ibiaí;</v>
      </c>
    </row>
    <row r="337" spans="3:12">
      <c r="C337" s="104">
        <v>312965</v>
      </c>
      <c r="D337" s="69" t="s">
        <v>500</v>
      </c>
      <c r="E337" s="104">
        <v>312965</v>
      </c>
      <c r="F337" s="105">
        <v>5975</v>
      </c>
      <c r="G337" s="69" t="s">
        <v>220</v>
      </c>
      <c r="H337" s="106" t="s">
        <v>231</v>
      </c>
      <c r="I337" s="106" t="s">
        <v>194</v>
      </c>
      <c r="J337" s="107" t="s">
        <v>38</v>
      </c>
      <c r="K337" t="s">
        <v>39</v>
      </c>
      <c r="L337" t="str">
        <f t="shared" si="5"/>
        <v>Ibiracatu;</v>
      </c>
    </row>
    <row r="338" spans="3:12">
      <c r="C338" s="104">
        <v>312970</v>
      </c>
      <c r="D338" s="69" t="s">
        <v>501</v>
      </c>
      <c r="E338" s="104">
        <v>312970</v>
      </c>
      <c r="F338" s="105">
        <v>13687</v>
      </c>
      <c r="G338" s="69" t="s">
        <v>108</v>
      </c>
      <c r="H338" s="106" t="s">
        <v>283</v>
      </c>
      <c r="I338" s="106" t="s">
        <v>88</v>
      </c>
      <c r="J338" s="107" t="s">
        <v>38</v>
      </c>
      <c r="K338" t="s">
        <v>39</v>
      </c>
      <c r="L338" t="str">
        <f t="shared" si="5"/>
        <v>Ibiraci;</v>
      </c>
    </row>
    <row r="339" spans="3:12">
      <c r="C339" s="104">
        <v>312980</v>
      </c>
      <c r="D339" s="69" t="s">
        <v>502</v>
      </c>
      <c r="E339" s="104">
        <v>312980</v>
      </c>
      <c r="F339" s="105">
        <v>179015</v>
      </c>
      <c r="G339" s="69" t="s">
        <v>186</v>
      </c>
      <c r="H339" s="106" t="s">
        <v>370</v>
      </c>
      <c r="I339" s="106" t="s">
        <v>44</v>
      </c>
      <c r="J339" s="107" t="s">
        <v>61</v>
      </c>
      <c r="K339" t="s">
        <v>39</v>
      </c>
      <c r="L339" t="str">
        <f t="shared" si="5"/>
        <v>Ibirité;</v>
      </c>
    </row>
    <row r="340" spans="3:12">
      <c r="C340" s="104">
        <v>312990</v>
      </c>
      <c r="D340" s="69" t="s">
        <v>503</v>
      </c>
      <c r="E340" s="104">
        <v>312990</v>
      </c>
      <c r="F340" s="105">
        <v>3483</v>
      </c>
      <c r="G340" s="69" t="s">
        <v>91</v>
      </c>
      <c r="H340" s="106" t="s">
        <v>92</v>
      </c>
      <c r="I340" s="106" t="s">
        <v>88</v>
      </c>
      <c r="J340" s="107" t="s">
        <v>38</v>
      </c>
      <c r="K340" t="s">
        <v>39</v>
      </c>
      <c r="L340" t="str">
        <f t="shared" si="5"/>
        <v>Ibitiúra de Minas;</v>
      </c>
    </row>
    <row r="341" spans="3:12">
      <c r="C341" s="104">
        <v>313000</v>
      </c>
      <c r="D341" s="69" t="s">
        <v>504</v>
      </c>
      <c r="E341" s="104">
        <v>313000</v>
      </c>
      <c r="F341" s="105">
        <v>2982</v>
      </c>
      <c r="G341" s="69" t="s">
        <v>180</v>
      </c>
      <c r="H341" s="106" t="s">
        <v>181</v>
      </c>
      <c r="I341" s="106" t="s">
        <v>102</v>
      </c>
      <c r="J341" s="107" t="s">
        <v>38</v>
      </c>
      <c r="K341" t="s">
        <v>39</v>
      </c>
      <c r="L341" t="str">
        <f t="shared" si="5"/>
        <v>Ibituruna;</v>
      </c>
    </row>
    <row r="342" spans="3:12">
      <c r="C342" s="104">
        <v>313005</v>
      </c>
      <c r="D342" s="69" t="s">
        <v>505</v>
      </c>
      <c r="E342" s="104">
        <v>313005</v>
      </c>
      <c r="F342" s="105">
        <v>11879</v>
      </c>
      <c r="G342" s="69" t="s">
        <v>220</v>
      </c>
      <c r="H342" s="106" t="s">
        <v>231</v>
      </c>
      <c r="I342" s="106" t="s">
        <v>194</v>
      </c>
      <c r="J342" s="107" t="s">
        <v>38</v>
      </c>
      <c r="K342" t="s">
        <v>39</v>
      </c>
      <c r="L342" t="str">
        <f t="shared" si="5"/>
        <v>Icaraí de Minas;</v>
      </c>
    </row>
    <row r="343" spans="3:12">
      <c r="C343" s="104">
        <v>313010</v>
      </c>
      <c r="D343" s="69" t="s">
        <v>506</v>
      </c>
      <c r="E343" s="104">
        <v>313010</v>
      </c>
      <c r="F343" s="105">
        <v>42246</v>
      </c>
      <c r="G343" s="69" t="s">
        <v>186</v>
      </c>
      <c r="H343" s="106" t="s">
        <v>197</v>
      </c>
      <c r="I343" s="106" t="s">
        <v>44</v>
      </c>
      <c r="J343" s="107" t="s">
        <v>38</v>
      </c>
      <c r="K343" t="s">
        <v>39</v>
      </c>
      <c r="L343" t="str">
        <f t="shared" si="5"/>
        <v>Igarapé;</v>
      </c>
    </row>
    <row r="344" spans="3:12">
      <c r="C344" s="69">
        <v>313020</v>
      </c>
      <c r="D344" s="69" t="s">
        <v>507</v>
      </c>
      <c r="E344" s="69">
        <v>313020</v>
      </c>
      <c r="F344" s="105">
        <v>10709</v>
      </c>
      <c r="G344" s="69" t="s">
        <v>72</v>
      </c>
      <c r="H344" s="106" t="s">
        <v>355</v>
      </c>
      <c r="I344" s="106" t="s">
        <v>74</v>
      </c>
      <c r="J344" s="107" t="s">
        <v>38</v>
      </c>
      <c r="K344" t="s">
        <v>39</v>
      </c>
      <c r="L344" t="str">
        <f t="shared" si="5"/>
        <v>Igaratinga;</v>
      </c>
    </row>
    <row r="345" spans="3:12">
      <c r="C345" s="104">
        <v>313030</v>
      </c>
      <c r="D345" s="69" t="s">
        <v>508</v>
      </c>
      <c r="E345" s="104">
        <v>313030</v>
      </c>
      <c r="F345" s="105">
        <v>7971</v>
      </c>
      <c r="G345" s="69" t="s">
        <v>72</v>
      </c>
      <c r="H345" s="106" t="s">
        <v>171</v>
      </c>
      <c r="I345" s="106" t="s">
        <v>74</v>
      </c>
      <c r="J345" s="107" t="s">
        <v>38</v>
      </c>
      <c r="K345" t="s">
        <v>39</v>
      </c>
      <c r="L345" t="str">
        <f t="shared" si="5"/>
        <v>Iguatama;</v>
      </c>
    </row>
    <row r="346" spans="3:12">
      <c r="C346" s="104">
        <v>313040</v>
      </c>
      <c r="D346" s="69" t="s">
        <v>509</v>
      </c>
      <c r="E346" s="104">
        <v>313040</v>
      </c>
      <c r="F346" s="105">
        <v>6488</v>
      </c>
      <c r="G346" s="69" t="s">
        <v>86</v>
      </c>
      <c r="H346" s="106" t="s">
        <v>316</v>
      </c>
      <c r="I346" s="106" t="s">
        <v>88</v>
      </c>
      <c r="J346" s="107" t="s">
        <v>38</v>
      </c>
      <c r="K346" t="s">
        <v>39</v>
      </c>
      <c r="L346" t="str">
        <f t="shared" si="5"/>
        <v>Ijaci;</v>
      </c>
    </row>
    <row r="347" spans="3:12">
      <c r="C347" s="104">
        <v>313050</v>
      </c>
      <c r="D347" s="69" t="s">
        <v>510</v>
      </c>
      <c r="E347" s="104">
        <v>313050</v>
      </c>
      <c r="F347" s="105">
        <v>12303</v>
      </c>
      <c r="G347" s="69" t="s">
        <v>86</v>
      </c>
      <c r="H347" s="106" t="s">
        <v>203</v>
      </c>
      <c r="I347" s="106" t="s">
        <v>88</v>
      </c>
      <c r="J347" s="107" t="s">
        <v>38</v>
      </c>
      <c r="K347" t="s">
        <v>39</v>
      </c>
      <c r="L347" t="str">
        <f t="shared" si="5"/>
        <v>Ilicínea;</v>
      </c>
    </row>
    <row r="348" spans="3:12">
      <c r="C348" s="104">
        <v>313055</v>
      </c>
      <c r="D348" s="69" t="s">
        <v>511</v>
      </c>
      <c r="E348" s="104">
        <v>313055</v>
      </c>
      <c r="F348" s="105">
        <v>6865</v>
      </c>
      <c r="G348" s="69" t="s">
        <v>58</v>
      </c>
      <c r="H348" s="106" t="s">
        <v>213</v>
      </c>
      <c r="I348" s="106" t="s">
        <v>60</v>
      </c>
      <c r="J348" s="107" t="s">
        <v>38</v>
      </c>
      <c r="K348" t="s">
        <v>39</v>
      </c>
      <c r="L348" t="str">
        <f t="shared" si="5"/>
        <v>Imbé de Minas;</v>
      </c>
    </row>
    <row r="349" spans="3:12">
      <c r="C349" s="104">
        <v>313060</v>
      </c>
      <c r="D349" s="69" t="s">
        <v>512</v>
      </c>
      <c r="E349" s="104">
        <v>313060</v>
      </c>
      <c r="F349" s="105">
        <v>7297</v>
      </c>
      <c r="G349" s="69" t="s">
        <v>91</v>
      </c>
      <c r="H349" s="106" t="s">
        <v>215</v>
      </c>
      <c r="I349" s="106" t="s">
        <v>88</v>
      </c>
      <c r="J349" s="107" t="s">
        <v>38</v>
      </c>
      <c r="K349" t="s">
        <v>39</v>
      </c>
      <c r="L349" t="str">
        <f t="shared" si="5"/>
        <v>Inconfidentes;</v>
      </c>
    </row>
    <row r="350" spans="3:12">
      <c r="C350" s="69">
        <v>313065</v>
      </c>
      <c r="D350" s="69" t="s">
        <v>513</v>
      </c>
      <c r="E350" s="69">
        <v>313065</v>
      </c>
      <c r="F350" s="105">
        <v>7363</v>
      </c>
      <c r="G350" s="69" t="s">
        <v>192</v>
      </c>
      <c r="H350" s="106" t="s">
        <v>193</v>
      </c>
      <c r="I350" s="106" t="s">
        <v>194</v>
      </c>
      <c r="J350" s="107" t="s">
        <v>61</v>
      </c>
      <c r="K350" t="s">
        <v>39</v>
      </c>
      <c r="L350" t="str">
        <f t="shared" si="5"/>
        <v>Indaiabira;</v>
      </c>
    </row>
    <row r="351" spans="3:12">
      <c r="C351" s="104">
        <v>313070</v>
      </c>
      <c r="D351" s="69" t="s">
        <v>514</v>
      </c>
      <c r="E351" s="104">
        <v>313070</v>
      </c>
      <c r="F351" s="105">
        <v>6829</v>
      </c>
      <c r="G351" s="69" t="s">
        <v>35</v>
      </c>
      <c r="H351" s="106" t="s">
        <v>139</v>
      </c>
      <c r="I351" s="106" t="s">
        <v>37</v>
      </c>
      <c r="J351" s="107" t="s">
        <v>38</v>
      </c>
      <c r="K351" t="s">
        <v>39</v>
      </c>
      <c r="L351" t="str">
        <f t="shared" si="5"/>
        <v>Indianópolis;</v>
      </c>
    </row>
    <row r="352" spans="3:12">
      <c r="C352" s="104">
        <v>313080</v>
      </c>
      <c r="D352" s="69" t="s">
        <v>515</v>
      </c>
      <c r="E352" s="104">
        <v>313080</v>
      </c>
      <c r="F352" s="105">
        <v>2757</v>
      </c>
      <c r="G352" s="69" t="s">
        <v>86</v>
      </c>
      <c r="H352" s="106" t="s">
        <v>316</v>
      </c>
      <c r="I352" s="106" t="s">
        <v>88</v>
      </c>
      <c r="J352" s="107" t="s">
        <v>38</v>
      </c>
      <c r="K352" t="s">
        <v>39</v>
      </c>
      <c r="L352" t="str">
        <f t="shared" si="5"/>
        <v>Ingaí;</v>
      </c>
    </row>
    <row r="353" spans="3:12">
      <c r="C353" s="104">
        <v>313090</v>
      </c>
      <c r="D353" s="69" t="s">
        <v>516</v>
      </c>
      <c r="E353" s="104">
        <v>313090</v>
      </c>
      <c r="F353" s="105">
        <v>24204</v>
      </c>
      <c r="G353" s="69" t="s">
        <v>58</v>
      </c>
      <c r="H353" s="106" t="s">
        <v>213</v>
      </c>
      <c r="I353" s="106" t="s">
        <v>60</v>
      </c>
      <c r="J353" s="107" t="s">
        <v>38</v>
      </c>
      <c r="K353" t="s">
        <v>39</v>
      </c>
      <c r="L353" t="str">
        <f t="shared" si="5"/>
        <v>Inhapim;</v>
      </c>
    </row>
    <row r="354" spans="3:12">
      <c r="C354" s="104">
        <v>313100</v>
      </c>
      <c r="D354" s="69" t="s">
        <v>517</v>
      </c>
      <c r="E354" s="104">
        <v>313100</v>
      </c>
      <c r="F354" s="105">
        <v>6228</v>
      </c>
      <c r="G354" s="69" t="s">
        <v>42</v>
      </c>
      <c r="H354" s="106" t="s">
        <v>43</v>
      </c>
      <c r="I354" s="106" t="s">
        <v>44</v>
      </c>
      <c r="J354" s="107" t="s">
        <v>38</v>
      </c>
      <c r="K354" t="s">
        <v>39</v>
      </c>
      <c r="L354" t="str">
        <f t="shared" si="5"/>
        <v>Inhaúma;</v>
      </c>
    </row>
    <row r="355" spans="3:12">
      <c r="C355" s="104">
        <v>313110</v>
      </c>
      <c r="D355" s="69" t="s">
        <v>518</v>
      </c>
      <c r="E355" s="104">
        <v>313110</v>
      </c>
      <c r="F355" s="105">
        <v>7467</v>
      </c>
      <c r="G355" s="69" t="s">
        <v>42</v>
      </c>
      <c r="H355" s="106" t="s">
        <v>167</v>
      </c>
      <c r="I355" s="106" t="s">
        <v>44</v>
      </c>
      <c r="J355" s="107" t="s">
        <v>38</v>
      </c>
      <c r="K355" t="s">
        <v>39</v>
      </c>
      <c r="L355" t="str">
        <f t="shared" si="5"/>
        <v>Inimutaba;</v>
      </c>
    </row>
    <row r="356" spans="3:12">
      <c r="C356" s="104">
        <v>313115</v>
      </c>
      <c r="D356" s="69" t="s">
        <v>519</v>
      </c>
      <c r="E356" s="104">
        <v>313115</v>
      </c>
      <c r="F356" s="105">
        <v>18438</v>
      </c>
      <c r="G356" s="69" t="s">
        <v>58</v>
      </c>
      <c r="H356" s="106" t="s">
        <v>59</v>
      </c>
      <c r="I356" s="106" t="s">
        <v>60</v>
      </c>
      <c r="J356" s="107" t="s">
        <v>61</v>
      </c>
      <c r="K356" t="s">
        <v>39</v>
      </c>
      <c r="L356" t="str">
        <f t="shared" si="5"/>
        <v>Ipaba;</v>
      </c>
    </row>
    <row r="357" spans="3:12">
      <c r="C357" s="104">
        <v>313120</v>
      </c>
      <c r="D357" s="69" t="s">
        <v>520</v>
      </c>
      <c r="E357" s="104">
        <v>313120</v>
      </c>
      <c r="F357" s="105">
        <v>19717</v>
      </c>
      <c r="G357" s="69" t="s">
        <v>50</v>
      </c>
      <c r="H357" s="106" t="s">
        <v>51</v>
      </c>
      <c r="I357" s="106" t="s">
        <v>52</v>
      </c>
      <c r="J357" s="107" t="s">
        <v>38</v>
      </c>
      <c r="K357" t="s">
        <v>39</v>
      </c>
      <c r="L357" t="str">
        <f t="shared" si="5"/>
        <v>Ipanema;</v>
      </c>
    </row>
    <row r="358" spans="3:12">
      <c r="C358" s="104">
        <v>313130</v>
      </c>
      <c r="D358" s="69" t="s">
        <v>521</v>
      </c>
      <c r="E358" s="104">
        <v>313130</v>
      </c>
      <c r="F358" s="105">
        <v>261344</v>
      </c>
      <c r="G358" s="69" t="s">
        <v>58</v>
      </c>
      <c r="H358" s="106" t="s">
        <v>59</v>
      </c>
      <c r="I358" s="106" t="s">
        <v>60</v>
      </c>
      <c r="J358" s="107" t="s">
        <v>61</v>
      </c>
      <c r="K358" t="s">
        <v>39</v>
      </c>
      <c r="L358" t="str">
        <f t="shared" si="5"/>
        <v>Ipatinga;</v>
      </c>
    </row>
    <row r="359" spans="3:12">
      <c r="C359" s="104">
        <v>313140</v>
      </c>
      <c r="D359" s="69" t="s">
        <v>522</v>
      </c>
      <c r="E359" s="104">
        <v>313140</v>
      </c>
      <c r="F359" s="105">
        <v>4217</v>
      </c>
      <c r="G359" s="69" t="s">
        <v>249</v>
      </c>
      <c r="H359" s="106" t="s">
        <v>250</v>
      </c>
      <c r="I359" s="106" t="s">
        <v>37</v>
      </c>
      <c r="J359" s="107" t="s">
        <v>38</v>
      </c>
      <c r="K359" t="s">
        <v>39</v>
      </c>
      <c r="L359" t="str">
        <f t="shared" si="5"/>
        <v>Ipiaçu;</v>
      </c>
    </row>
    <row r="360" spans="3:12">
      <c r="C360" s="104">
        <v>313150</v>
      </c>
      <c r="D360" s="69" t="s">
        <v>523</v>
      </c>
      <c r="E360" s="104">
        <v>313150</v>
      </c>
      <c r="F360" s="105">
        <v>10039</v>
      </c>
      <c r="G360" s="69" t="s">
        <v>91</v>
      </c>
      <c r="H360" s="106" t="s">
        <v>215</v>
      </c>
      <c r="I360" s="106" t="s">
        <v>88</v>
      </c>
      <c r="J360" s="107" t="s">
        <v>61</v>
      </c>
      <c r="K360" t="s">
        <v>39</v>
      </c>
      <c r="L360" t="str">
        <f t="shared" si="5"/>
        <v>Ipuiúna;</v>
      </c>
    </row>
    <row r="361" spans="3:12">
      <c r="C361" s="104">
        <v>313160</v>
      </c>
      <c r="D361" s="69" t="s">
        <v>524</v>
      </c>
      <c r="E361" s="104">
        <v>313160</v>
      </c>
      <c r="F361" s="105">
        <v>6944</v>
      </c>
      <c r="G361" s="69" t="s">
        <v>35</v>
      </c>
      <c r="H361" s="106" t="s">
        <v>36</v>
      </c>
      <c r="I361" s="106" t="s">
        <v>37</v>
      </c>
      <c r="J361" s="107" t="s">
        <v>38</v>
      </c>
      <c r="K361" t="s">
        <v>39</v>
      </c>
      <c r="L361" t="str">
        <f t="shared" si="5"/>
        <v>Iraí de Minas;</v>
      </c>
    </row>
    <row r="362" spans="3:12">
      <c r="C362" s="104">
        <v>313170</v>
      </c>
      <c r="D362" s="69" t="s">
        <v>175</v>
      </c>
      <c r="E362" s="104">
        <v>313170</v>
      </c>
      <c r="F362" s="105">
        <v>119186</v>
      </c>
      <c r="G362" s="69" t="s">
        <v>175</v>
      </c>
      <c r="H362" s="106" t="s">
        <v>176</v>
      </c>
      <c r="I362" s="106" t="s">
        <v>44</v>
      </c>
      <c r="J362" s="107" t="s">
        <v>61</v>
      </c>
      <c r="K362" t="s">
        <v>39</v>
      </c>
      <c r="L362" t="str">
        <f t="shared" si="5"/>
        <v>Itabira;</v>
      </c>
    </row>
    <row r="363" spans="3:12">
      <c r="C363" s="108">
        <v>313180</v>
      </c>
      <c r="D363" s="69" t="s">
        <v>525</v>
      </c>
      <c r="E363" s="108">
        <v>313180</v>
      </c>
      <c r="F363" s="105">
        <v>11446</v>
      </c>
      <c r="G363" s="69" t="s">
        <v>64</v>
      </c>
      <c r="H363" s="106" t="s">
        <v>331</v>
      </c>
      <c r="I363" s="106" t="s">
        <v>66</v>
      </c>
      <c r="J363" s="107" t="s">
        <v>61</v>
      </c>
      <c r="K363" t="s">
        <v>39</v>
      </c>
      <c r="L363" t="str">
        <f t="shared" si="5"/>
        <v>Itabirinha de Mantena;</v>
      </c>
    </row>
    <row r="364" spans="3:12">
      <c r="C364" s="104">
        <v>313190</v>
      </c>
      <c r="D364" s="69" t="s">
        <v>526</v>
      </c>
      <c r="E364" s="104">
        <v>313190</v>
      </c>
      <c r="F364" s="105">
        <v>51281</v>
      </c>
      <c r="G364" s="69" t="s">
        <v>186</v>
      </c>
      <c r="H364" s="106" t="s">
        <v>527</v>
      </c>
      <c r="I364" s="106" t="s">
        <v>44</v>
      </c>
      <c r="J364" s="107" t="s">
        <v>38</v>
      </c>
      <c r="K364" t="s">
        <v>39</v>
      </c>
      <c r="L364" t="str">
        <f t="shared" si="5"/>
        <v>Itabirito;</v>
      </c>
    </row>
    <row r="365" spans="3:12">
      <c r="C365" s="104">
        <v>313200</v>
      </c>
      <c r="D365" s="69" t="s">
        <v>528</v>
      </c>
      <c r="E365" s="104">
        <v>313200</v>
      </c>
      <c r="F365" s="105">
        <v>5353</v>
      </c>
      <c r="G365" s="69" t="s">
        <v>192</v>
      </c>
      <c r="H365" s="106" t="s">
        <v>341</v>
      </c>
      <c r="I365" s="106" t="s">
        <v>194</v>
      </c>
      <c r="J365" s="107" t="s">
        <v>38</v>
      </c>
      <c r="K365" t="s">
        <v>39</v>
      </c>
      <c r="L365" t="str">
        <f t="shared" si="5"/>
        <v>Itacambira;</v>
      </c>
    </row>
    <row r="366" spans="3:12">
      <c r="C366" s="104">
        <v>313210</v>
      </c>
      <c r="D366" s="69" t="s">
        <v>529</v>
      </c>
      <c r="E366" s="104">
        <v>313210</v>
      </c>
      <c r="F366" s="105">
        <v>18142</v>
      </c>
      <c r="G366" s="69" t="s">
        <v>220</v>
      </c>
      <c r="H366" s="106" t="s">
        <v>221</v>
      </c>
      <c r="I366" s="106" t="s">
        <v>194</v>
      </c>
      <c r="J366" s="107" t="s">
        <v>61</v>
      </c>
      <c r="K366" t="s">
        <v>39</v>
      </c>
      <c r="L366" t="str">
        <f t="shared" si="5"/>
        <v>Itacarambi;</v>
      </c>
    </row>
    <row r="367" spans="3:12">
      <c r="C367" s="104">
        <v>313220</v>
      </c>
      <c r="D367" s="69" t="s">
        <v>530</v>
      </c>
      <c r="E367" s="104">
        <v>313220</v>
      </c>
      <c r="F367" s="105">
        <v>13278</v>
      </c>
      <c r="G367" s="69" t="s">
        <v>72</v>
      </c>
      <c r="H367" s="106" t="s">
        <v>531</v>
      </c>
      <c r="I367" s="106" t="s">
        <v>74</v>
      </c>
      <c r="J367" s="107" t="s">
        <v>38</v>
      </c>
      <c r="K367" t="s">
        <v>39</v>
      </c>
      <c r="L367" t="str">
        <f t="shared" si="5"/>
        <v>Itaguara;</v>
      </c>
    </row>
    <row r="368" spans="3:12">
      <c r="C368" s="104">
        <v>313230</v>
      </c>
      <c r="D368" s="69" t="s">
        <v>532</v>
      </c>
      <c r="E368" s="104">
        <v>313230</v>
      </c>
      <c r="F368" s="105">
        <v>12681</v>
      </c>
      <c r="G368" s="69" t="s">
        <v>77</v>
      </c>
      <c r="H368" s="106" t="s">
        <v>292</v>
      </c>
      <c r="I368" s="106" t="s">
        <v>79</v>
      </c>
      <c r="J368" s="107" t="s">
        <v>61</v>
      </c>
      <c r="K368" t="s">
        <v>39</v>
      </c>
      <c r="L368" t="str">
        <f t="shared" si="5"/>
        <v>Itaipé;</v>
      </c>
    </row>
    <row r="369" spans="3:12">
      <c r="C369" s="104">
        <v>313240</v>
      </c>
      <c r="D369" s="69" t="s">
        <v>533</v>
      </c>
      <c r="E369" s="104">
        <v>313240</v>
      </c>
      <c r="F369" s="105">
        <v>96389</v>
      </c>
      <c r="G369" s="69" t="s">
        <v>91</v>
      </c>
      <c r="H369" s="106" t="s">
        <v>233</v>
      </c>
      <c r="I369" s="106" t="s">
        <v>88</v>
      </c>
      <c r="J369" s="107" t="s">
        <v>61</v>
      </c>
      <c r="K369" t="s">
        <v>39</v>
      </c>
      <c r="L369" t="str">
        <f t="shared" si="5"/>
        <v>Itajubá;</v>
      </c>
    </row>
    <row r="370" spans="3:12">
      <c r="C370" s="108">
        <v>313250</v>
      </c>
      <c r="D370" s="69" t="s">
        <v>534</v>
      </c>
      <c r="E370" s="108">
        <v>313250</v>
      </c>
      <c r="F370" s="105">
        <v>34527</v>
      </c>
      <c r="G370" s="69" t="s">
        <v>117</v>
      </c>
      <c r="H370" s="106" t="s">
        <v>299</v>
      </c>
      <c r="I370" s="106" t="s">
        <v>119</v>
      </c>
      <c r="J370" s="107" t="s">
        <v>61</v>
      </c>
      <c r="K370" t="s">
        <v>39</v>
      </c>
      <c r="L370" t="str">
        <f t="shared" si="5"/>
        <v>Itamarandiba;</v>
      </c>
    </row>
    <row r="371" spans="3:12">
      <c r="C371" s="108">
        <v>313260</v>
      </c>
      <c r="D371" s="69" t="s">
        <v>535</v>
      </c>
      <c r="E371" s="108">
        <v>313260</v>
      </c>
      <c r="F371" s="105">
        <v>4333</v>
      </c>
      <c r="G371" s="69" t="s">
        <v>94</v>
      </c>
      <c r="H371" s="106" t="s">
        <v>158</v>
      </c>
      <c r="I371" s="106" t="s">
        <v>96</v>
      </c>
      <c r="J371" s="107" t="s">
        <v>38</v>
      </c>
      <c r="K371" t="s">
        <v>39</v>
      </c>
      <c r="L371" t="str">
        <f t="shared" si="5"/>
        <v>Itamarati de Minas;</v>
      </c>
    </row>
    <row r="372" spans="3:12">
      <c r="C372" s="104">
        <v>313270</v>
      </c>
      <c r="D372" s="69" t="s">
        <v>536</v>
      </c>
      <c r="E372" s="104">
        <v>313270</v>
      </c>
      <c r="F372" s="105">
        <v>23212</v>
      </c>
      <c r="G372" s="69" t="s">
        <v>77</v>
      </c>
      <c r="H372" s="106" t="s">
        <v>263</v>
      </c>
      <c r="I372" s="106" t="s">
        <v>79</v>
      </c>
      <c r="J372" s="107" t="s">
        <v>61</v>
      </c>
      <c r="K372" t="s">
        <v>39</v>
      </c>
      <c r="L372" t="str">
        <f t="shared" si="5"/>
        <v>Itambacuri;</v>
      </c>
    </row>
    <row r="373" spans="3:12">
      <c r="C373" s="104">
        <v>313280</v>
      </c>
      <c r="D373" s="69" t="s">
        <v>537</v>
      </c>
      <c r="E373" s="104">
        <v>313280</v>
      </c>
      <c r="F373" s="105">
        <v>2107</v>
      </c>
      <c r="G373" s="69" t="s">
        <v>175</v>
      </c>
      <c r="H373" s="106" t="s">
        <v>176</v>
      </c>
      <c r="I373" s="106" t="s">
        <v>44</v>
      </c>
      <c r="J373" s="107" t="s">
        <v>38</v>
      </c>
      <c r="K373" t="s">
        <v>39</v>
      </c>
      <c r="L373" t="str">
        <f t="shared" si="5"/>
        <v>Itambé do Mato Dentro;</v>
      </c>
    </row>
    <row r="374" spans="3:12">
      <c r="C374" s="104">
        <v>313290</v>
      </c>
      <c r="D374" s="69" t="s">
        <v>538</v>
      </c>
      <c r="E374" s="104">
        <v>313290</v>
      </c>
      <c r="F374" s="105">
        <v>10229</v>
      </c>
      <c r="G374" s="69" t="s">
        <v>108</v>
      </c>
      <c r="H374" s="106" t="s">
        <v>539</v>
      </c>
      <c r="I374" s="106" t="s">
        <v>88</v>
      </c>
      <c r="J374" s="107" t="s">
        <v>38</v>
      </c>
      <c r="K374" t="s">
        <v>39</v>
      </c>
      <c r="L374" t="str">
        <f t="shared" si="5"/>
        <v>Itamogi;</v>
      </c>
    </row>
    <row r="375" spans="3:12">
      <c r="C375" s="104">
        <v>313300</v>
      </c>
      <c r="D375" s="69" t="s">
        <v>540</v>
      </c>
      <c r="E375" s="104">
        <v>313300</v>
      </c>
      <c r="F375" s="105">
        <v>15440</v>
      </c>
      <c r="G375" s="69" t="s">
        <v>86</v>
      </c>
      <c r="H375" s="106" t="s">
        <v>87</v>
      </c>
      <c r="I375" s="106" t="s">
        <v>88</v>
      </c>
      <c r="J375" s="107" t="s">
        <v>61</v>
      </c>
      <c r="K375" t="s">
        <v>39</v>
      </c>
      <c r="L375" t="str">
        <f t="shared" si="5"/>
        <v>Itamonte;</v>
      </c>
    </row>
    <row r="376" spans="3:12">
      <c r="C376" s="104">
        <v>313310</v>
      </c>
      <c r="D376" s="69" t="s">
        <v>541</v>
      </c>
      <c r="E376" s="104">
        <v>313310</v>
      </c>
      <c r="F376" s="105">
        <v>15236</v>
      </c>
      <c r="G376" s="69" t="s">
        <v>86</v>
      </c>
      <c r="H376" s="106" t="s">
        <v>87</v>
      </c>
      <c r="I376" s="106" t="s">
        <v>88</v>
      </c>
      <c r="J376" s="107" t="s">
        <v>61</v>
      </c>
      <c r="K376" t="s">
        <v>39</v>
      </c>
      <c r="L376" t="str">
        <f t="shared" si="5"/>
        <v>Itanhandu;</v>
      </c>
    </row>
    <row r="377" spans="3:12">
      <c r="C377" s="104">
        <v>313320</v>
      </c>
      <c r="D377" s="69" t="s">
        <v>542</v>
      </c>
      <c r="E377" s="104">
        <v>313320</v>
      </c>
      <c r="F377" s="105">
        <v>12212</v>
      </c>
      <c r="G377" s="69" t="s">
        <v>64</v>
      </c>
      <c r="H377" s="106" t="s">
        <v>106</v>
      </c>
      <c r="I377" s="106" t="s">
        <v>66</v>
      </c>
      <c r="J377" s="107" t="s">
        <v>38</v>
      </c>
      <c r="K377" t="s">
        <v>39</v>
      </c>
      <c r="L377" t="str">
        <f t="shared" si="5"/>
        <v>Itanhomi;</v>
      </c>
    </row>
    <row r="378" spans="3:12">
      <c r="C378" s="104">
        <v>313330</v>
      </c>
      <c r="D378" s="69" t="s">
        <v>543</v>
      </c>
      <c r="E378" s="104">
        <v>313330</v>
      </c>
      <c r="F378" s="105">
        <v>21096</v>
      </c>
      <c r="G378" s="69" t="s">
        <v>81</v>
      </c>
      <c r="H378" s="106" t="s">
        <v>347</v>
      </c>
      <c r="I378" s="106" t="s">
        <v>79</v>
      </c>
      <c r="J378" s="107" t="s">
        <v>61</v>
      </c>
      <c r="K378" t="s">
        <v>39</v>
      </c>
      <c r="L378" t="str">
        <f t="shared" si="5"/>
        <v>Itaobim;</v>
      </c>
    </row>
    <row r="379" spans="3:12">
      <c r="C379" s="104">
        <v>313340</v>
      </c>
      <c r="D379" s="69" t="s">
        <v>544</v>
      </c>
      <c r="E379" s="104">
        <v>313340</v>
      </c>
      <c r="F379" s="105">
        <v>15102</v>
      </c>
      <c r="G379" s="69" t="s">
        <v>68</v>
      </c>
      <c r="H379" s="106" t="s">
        <v>314</v>
      </c>
      <c r="I379" s="106" t="s">
        <v>70</v>
      </c>
      <c r="J379" s="107" t="s">
        <v>38</v>
      </c>
      <c r="K379" t="s">
        <v>39</v>
      </c>
      <c r="L379" t="str">
        <f t="shared" si="5"/>
        <v>Itapagipe;</v>
      </c>
    </row>
    <row r="380" spans="3:12">
      <c r="C380" s="104">
        <v>313350</v>
      </c>
      <c r="D380" s="69" t="s">
        <v>545</v>
      </c>
      <c r="E380" s="104">
        <v>313350</v>
      </c>
      <c r="F380" s="105">
        <v>21763</v>
      </c>
      <c r="G380" s="69" t="s">
        <v>72</v>
      </c>
      <c r="H380" s="106" t="s">
        <v>149</v>
      </c>
      <c r="I380" s="106" t="s">
        <v>74</v>
      </c>
      <c r="J380" s="107" t="s">
        <v>38</v>
      </c>
      <c r="K380" t="s">
        <v>39</v>
      </c>
      <c r="L380" t="str">
        <f t="shared" si="5"/>
        <v>Itapecerica;</v>
      </c>
    </row>
    <row r="381" spans="3:12">
      <c r="C381" s="104">
        <v>313360</v>
      </c>
      <c r="D381" s="69" t="s">
        <v>546</v>
      </c>
      <c r="E381" s="104">
        <v>313360</v>
      </c>
      <c r="F381" s="105">
        <v>9682</v>
      </c>
      <c r="G381" s="69" t="s">
        <v>91</v>
      </c>
      <c r="H381" s="106" t="s">
        <v>215</v>
      </c>
      <c r="I381" s="106" t="s">
        <v>88</v>
      </c>
      <c r="J381" s="107" t="s">
        <v>38</v>
      </c>
      <c r="K381" t="s">
        <v>39</v>
      </c>
      <c r="L381" t="str">
        <f t="shared" si="5"/>
        <v>Itapeva;</v>
      </c>
    </row>
    <row r="382" spans="3:12">
      <c r="C382" s="104">
        <v>313370</v>
      </c>
      <c r="D382" s="69" t="s">
        <v>547</v>
      </c>
      <c r="E382" s="104">
        <v>313370</v>
      </c>
      <c r="F382" s="105">
        <v>11037</v>
      </c>
      <c r="G382" s="69" t="s">
        <v>72</v>
      </c>
      <c r="H382" s="106" t="s">
        <v>531</v>
      </c>
      <c r="I382" s="106" t="s">
        <v>74</v>
      </c>
      <c r="J382" s="107" t="s">
        <v>38</v>
      </c>
      <c r="K382" t="s">
        <v>39</v>
      </c>
      <c r="L382" t="str">
        <f t="shared" si="5"/>
        <v>Itatiaiuçu;</v>
      </c>
    </row>
    <row r="383" spans="3:12">
      <c r="C383" s="104">
        <v>313375</v>
      </c>
      <c r="D383" s="69" t="s">
        <v>548</v>
      </c>
      <c r="E383" s="104">
        <v>313375</v>
      </c>
      <c r="F383" s="105">
        <v>16014</v>
      </c>
      <c r="G383" s="69" t="s">
        <v>108</v>
      </c>
      <c r="H383" s="106" t="s">
        <v>109</v>
      </c>
      <c r="I383" s="106" t="s">
        <v>88</v>
      </c>
      <c r="J383" s="107" t="s">
        <v>38</v>
      </c>
      <c r="K383" t="s">
        <v>39</v>
      </c>
      <c r="L383" t="str">
        <f t="shared" si="5"/>
        <v>Itaú de Minas;</v>
      </c>
    </row>
    <row r="384" spans="3:12">
      <c r="C384" s="104">
        <v>313380</v>
      </c>
      <c r="D384" s="69" t="s">
        <v>549</v>
      </c>
      <c r="E384" s="104">
        <v>313380</v>
      </c>
      <c r="F384" s="105">
        <v>92561</v>
      </c>
      <c r="G384" s="69" t="s">
        <v>72</v>
      </c>
      <c r="H384" s="106" t="s">
        <v>531</v>
      </c>
      <c r="I384" s="106" t="s">
        <v>74</v>
      </c>
      <c r="J384" s="107" t="s">
        <v>61</v>
      </c>
      <c r="K384" t="s">
        <v>39</v>
      </c>
      <c r="L384" t="str">
        <f t="shared" si="5"/>
        <v>Itaúna;</v>
      </c>
    </row>
    <row r="385" spans="3:12">
      <c r="C385" s="104">
        <v>313390</v>
      </c>
      <c r="D385" s="69" t="s">
        <v>550</v>
      </c>
      <c r="E385" s="104">
        <v>313390</v>
      </c>
      <c r="F385" s="105">
        <v>5470</v>
      </c>
      <c r="G385" s="69" t="s">
        <v>100</v>
      </c>
      <c r="H385" s="106" t="s">
        <v>294</v>
      </c>
      <c r="I385" s="106" t="s">
        <v>102</v>
      </c>
      <c r="J385" s="107" t="s">
        <v>38</v>
      </c>
      <c r="K385" t="s">
        <v>39</v>
      </c>
      <c r="L385" t="str">
        <f t="shared" si="5"/>
        <v>Itaverava;</v>
      </c>
    </row>
    <row r="386" spans="3:12">
      <c r="C386" s="104">
        <v>313400</v>
      </c>
      <c r="D386" s="69" t="s">
        <v>551</v>
      </c>
      <c r="E386" s="104">
        <v>313400</v>
      </c>
      <c r="F386" s="105">
        <v>14956</v>
      </c>
      <c r="G386" s="69" t="s">
        <v>81</v>
      </c>
      <c r="H386" s="106" t="s">
        <v>347</v>
      </c>
      <c r="I386" s="106" t="s">
        <v>79</v>
      </c>
      <c r="J386" s="107" t="s">
        <v>38</v>
      </c>
      <c r="K386" t="s">
        <v>39</v>
      </c>
      <c r="L386" t="str">
        <f t="shared" si="5"/>
        <v>Itinga;</v>
      </c>
    </row>
    <row r="387" spans="3:12">
      <c r="C387" s="108">
        <v>313410</v>
      </c>
      <c r="D387" s="69" t="s">
        <v>552</v>
      </c>
      <c r="E387" s="108">
        <v>313410</v>
      </c>
      <c r="F387" s="105">
        <v>6039</v>
      </c>
      <c r="G387" s="69" t="s">
        <v>64</v>
      </c>
      <c r="H387" s="106" t="s">
        <v>84</v>
      </c>
      <c r="I387" s="106" t="s">
        <v>66</v>
      </c>
      <c r="J387" s="107" t="s">
        <v>38</v>
      </c>
      <c r="K387" t="s">
        <v>39</v>
      </c>
      <c r="L387" t="str">
        <f t="shared" ref="L387:L450" si="6">D387&amp;K387</f>
        <v>Itueta;</v>
      </c>
    </row>
    <row r="388" spans="3:12">
      <c r="C388" s="104">
        <v>313420</v>
      </c>
      <c r="D388" s="69" t="s">
        <v>249</v>
      </c>
      <c r="E388" s="104">
        <v>313420</v>
      </c>
      <c r="F388" s="105">
        <v>104067</v>
      </c>
      <c r="G388" s="69" t="s">
        <v>249</v>
      </c>
      <c r="H388" s="106" t="s">
        <v>250</v>
      </c>
      <c r="I388" s="106" t="s">
        <v>37</v>
      </c>
      <c r="J388" s="107" t="s">
        <v>61</v>
      </c>
      <c r="K388" t="s">
        <v>39</v>
      </c>
      <c r="L388" t="str">
        <f t="shared" si="6"/>
        <v>Ituiutaba;</v>
      </c>
    </row>
    <row r="389" spans="3:12">
      <c r="C389" s="104">
        <v>313430</v>
      </c>
      <c r="D389" s="69" t="s">
        <v>553</v>
      </c>
      <c r="E389" s="104">
        <v>313430</v>
      </c>
      <c r="F389" s="105">
        <v>6048</v>
      </c>
      <c r="G389" s="69" t="s">
        <v>86</v>
      </c>
      <c r="H389" s="106" t="s">
        <v>316</v>
      </c>
      <c r="I389" s="106" t="s">
        <v>88</v>
      </c>
      <c r="J389" s="107" t="s">
        <v>38</v>
      </c>
      <c r="K389" t="s">
        <v>39</v>
      </c>
      <c r="L389" t="str">
        <f t="shared" si="6"/>
        <v>Itumirim;</v>
      </c>
    </row>
    <row r="390" spans="3:12">
      <c r="C390" s="104">
        <v>313440</v>
      </c>
      <c r="D390" s="69" t="s">
        <v>554</v>
      </c>
      <c r="E390" s="104">
        <v>313440</v>
      </c>
      <c r="F390" s="105">
        <v>38822</v>
      </c>
      <c r="G390" s="69" t="s">
        <v>68</v>
      </c>
      <c r="H390" s="106" t="s">
        <v>314</v>
      </c>
      <c r="I390" s="106" t="s">
        <v>70</v>
      </c>
      <c r="J390" s="107" t="s">
        <v>61</v>
      </c>
      <c r="K390" t="s">
        <v>39</v>
      </c>
      <c r="L390" t="str">
        <f t="shared" si="6"/>
        <v>Iturama;</v>
      </c>
    </row>
    <row r="391" spans="3:12">
      <c r="C391" s="104">
        <v>313450</v>
      </c>
      <c r="D391" s="69" t="s">
        <v>555</v>
      </c>
      <c r="E391" s="104">
        <v>313450</v>
      </c>
      <c r="F391" s="105">
        <v>3809</v>
      </c>
      <c r="G391" s="69" t="s">
        <v>86</v>
      </c>
      <c r="H391" s="106" t="s">
        <v>316</v>
      </c>
      <c r="I391" s="106" t="s">
        <v>88</v>
      </c>
      <c r="J391" s="107" t="s">
        <v>38</v>
      </c>
      <c r="K391" t="s">
        <v>39</v>
      </c>
      <c r="L391" t="str">
        <f t="shared" si="6"/>
        <v>Itutinga;</v>
      </c>
    </row>
    <row r="392" spans="3:12">
      <c r="C392" s="104">
        <v>313460</v>
      </c>
      <c r="D392" s="69" t="s">
        <v>556</v>
      </c>
      <c r="E392" s="104">
        <v>313460</v>
      </c>
      <c r="F392" s="105">
        <v>19858</v>
      </c>
      <c r="G392" s="69" t="s">
        <v>186</v>
      </c>
      <c r="H392" s="106" t="s">
        <v>187</v>
      </c>
      <c r="I392" s="106" t="s">
        <v>44</v>
      </c>
      <c r="J392" s="107" t="s">
        <v>61</v>
      </c>
      <c r="K392" t="s">
        <v>39</v>
      </c>
      <c r="L392" t="str">
        <f t="shared" si="6"/>
        <v>Jaboticatubas;</v>
      </c>
    </row>
    <row r="393" spans="3:12">
      <c r="C393" s="69">
        <v>313470</v>
      </c>
      <c r="D393" s="69" t="s">
        <v>557</v>
      </c>
      <c r="E393" s="69">
        <v>313470</v>
      </c>
      <c r="F393" s="105">
        <v>12329</v>
      </c>
      <c r="G393" s="69" t="s">
        <v>81</v>
      </c>
      <c r="H393" s="106" t="s">
        <v>104</v>
      </c>
      <c r="I393" s="106" t="s">
        <v>79</v>
      </c>
      <c r="J393" s="107" t="s">
        <v>61</v>
      </c>
      <c r="K393" t="s">
        <v>39</v>
      </c>
      <c r="L393" t="str">
        <f t="shared" si="6"/>
        <v>Jacinto;</v>
      </c>
    </row>
    <row r="394" spans="3:12">
      <c r="C394" s="104">
        <v>313480</v>
      </c>
      <c r="D394" s="69" t="s">
        <v>558</v>
      </c>
      <c r="E394" s="104">
        <v>313480</v>
      </c>
      <c r="F394" s="105">
        <v>7681</v>
      </c>
      <c r="G394" s="69" t="s">
        <v>108</v>
      </c>
      <c r="H394" s="106" t="s">
        <v>539</v>
      </c>
      <c r="I394" s="106" t="s">
        <v>88</v>
      </c>
      <c r="J394" s="107" t="s">
        <v>38</v>
      </c>
      <c r="K394" t="s">
        <v>39</v>
      </c>
      <c r="L394" t="str">
        <f t="shared" si="6"/>
        <v>Jacuí;</v>
      </c>
    </row>
    <row r="395" spans="3:12">
      <c r="C395" s="104">
        <v>313490</v>
      </c>
      <c r="D395" s="69" t="s">
        <v>559</v>
      </c>
      <c r="E395" s="104">
        <v>313490</v>
      </c>
      <c r="F395" s="105">
        <v>25684</v>
      </c>
      <c r="G395" s="69" t="s">
        <v>91</v>
      </c>
      <c r="H395" s="106" t="s">
        <v>215</v>
      </c>
      <c r="I395" s="106" t="s">
        <v>88</v>
      </c>
      <c r="J395" s="107" t="s">
        <v>61</v>
      </c>
      <c r="K395" t="s">
        <v>39</v>
      </c>
      <c r="L395" t="str">
        <f t="shared" si="6"/>
        <v>Jacutinga;</v>
      </c>
    </row>
    <row r="396" spans="3:12">
      <c r="C396" s="104">
        <v>313500</v>
      </c>
      <c r="D396" s="69" t="s">
        <v>560</v>
      </c>
      <c r="E396" s="104">
        <v>313500</v>
      </c>
      <c r="F396" s="105">
        <v>3124</v>
      </c>
      <c r="G396" s="69" t="s">
        <v>58</v>
      </c>
      <c r="H396" s="106" t="s">
        <v>129</v>
      </c>
      <c r="I396" s="106" t="s">
        <v>60</v>
      </c>
      <c r="J396" s="107" t="s">
        <v>38</v>
      </c>
      <c r="K396" t="s">
        <v>39</v>
      </c>
      <c r="L396" t="str">
        <f t="shared" si="6"/>
        <v>Jaguaraçu;</v>
      </c>
    </row>
    <row r="397" spans="3:12">
      <c r="C397" s="104">
        <v>313505</v>
      </c>
      <c r="D397" s="69" t="s">
        <v>561</v>
      </c>
      <c r="E397" s="104">
        <v>313505</v>
      </c>
      <c r="F397" s="105">
        <v>38413</v>
      </c>
      <c r="G397" s="69" t="s">
        <v>192</v>
      </c>
      <c r="H397" s="106" t="s">
        <v>327</v>
      </c>
      <c r="I397" s="106" t="s">
        <v>194</v>
      </c>
      <c r="J397" s="107" t="s">
        <v>38</v>
      </c>
      <c r="K397" t="s">
        <v>39</v>
      </c>
      <c r="L397" t="str">
        <f t="shared" si="6"/>
        <v>Jaíba;</v>
      </c>
    </row>
    <row r="398" spans="3:12">
      <c r="C398" s="104">
        <v>313507</v>
      </c>
      <c r="D398" s="69" t="s">
        <v>562</v>
      </c>
      <c r="E398" s="104">
        <v>313507</v>
      </c>
      <c r="F398" s="105">
        <v>5378</v>
      </c>
      <c r="G398" s="69" t="s">
        <v>64</v>
      </c>
      <c r="H398" s="106" t="s">
        <v>106</v>
      </c>
      <c r="I398" s="106" t="s">
        <v>66</v>
      </c>
      <c r="J398" s="107" t="s">
        <v>61</v>
      </c>
      <c r="K398" t="s">
        <v>39</v>
      </c>
      <c r="L398" t="str">
        <f t="shared" si="6"/>
        <v>Jampruca;</v>
      </c>
    </row>
    <row r="399" spans="3:12">
      <c r="C399" s="104">
        <v>313510</v>
      </c>
      <c r="D399" s="69" t="s">
        <v>563</v>
      </c>
      <c r="E399" s="104">
        <v>313510</v>
      </c>
      <c r="F399" s="105">
        <v>71265</v>
      </c>
      <c r="G399" s="69" t="s">
        <v>192</v>
      </c>
      <c r="H399" s="106" t="s">
        <v>327</v>
      </c>
      <c r="I399" s="106" t="s">
        <v>194</v>
      </c>
      <c r="J399" s="107" t="s">
        <v>61</v>
      </c>
      <c r="K399" t="s">
        <v>39</v>
      </c>
      <c r="L399" t="str">
        <f t="shared" si="6"/>
        <v>Janaúba;</v>
      </c>
    </row>
    <row r="400" spans="3:12">
      <c r="C400" s="104">
        <v>313520</v>
      </c>
      <c r="D400" s="69" t="s">
        <v>220</v>
      </c>
      <c r="E400" s="104">
        <v>313520</v>
      </c>
      <c r="F400" s="105">
        <v>67628</v>
      </c>
      <c r="G400" s="69" t="s">
        <v>220</v>
      </c>
      <c r="H400" s="106" t="s">
        <v>221</v>
      </c>
      <c r="I400" s="106" t="s">
        <v>194</v>
      </c>
      <c r="J400" s="107" t="s">
        <v>61</v>
      </c>
      <c r="K400" t="s">
        <v>39</v>
      </c>
      <c r="L400" t="str">
        <f t="shared" si="6"/>
        <v>Januária;</v>
      </c>
    </row>
    <row r="401" spans="3:12">
      <c r="C401" s="104">
        <v>313530</v>
      </c>
      <c r="D401" s="69" t="s">
        <v>564</v>
      </c>
      <c r="E401" s="104">
        <v>313530</v>
      </c>
      <c r="F401" s="105">
        <v>4314</v>
      </c>
      <c r="G401" s="69" t="s">
        <v>72</v>
      </c>
      <c r="H401" s="106" t="s">
        <v>155</v>
      </c>
      <c r="I401" s="106" t="s">
        <v>74</v>
      </c>
      <c r="J401" s="107" t="s">
        <v>38</v>
      </c>
      <c r="K401" t="s">
        <v>39</v>
      </c>
      <c r="L401" t="str">
        <f t="shared" si="6"/>
        <v>Japaraíba;</v>
      </c>
    </row>
    <row r="402" spans="3:12">
      <c r="C402" s="104">
        <v>313535</v>
      </c>
      <c r="D402" s="69" t="s">
        <v>565</v>
      </c>
      <c r="E402" s="104">
        <v>313535</v>
      </c>
      <c r="F402" s="105">
        <v>8556</v>
      </c>
      <c r="G402" s="69" t="s">
        <v>220</v>
      </c>
      <c r="H402" s="106" t="s">
        <v>231</v>
      </c>
      <c r="I402" s="106" t="s">
        <v>194</v>
      </c>
      <c r="J402" s="107" t="s">
        <v>38</v>
      </c>
      <c r="K402" t="s">
        <v>39</v>
      </c>
      <c r="L402" t="str">
        <f t="shared" si="6"/>
        <v>Japonvar;</v>
      </c>
    </row>
    <row r="403" spans="3:12">
      <c r="C403" s="104">
        <v>313540</v>
      </c>
      <c r="D403" s="69" t="s">
        <v>566</v>
      </c>
      <c r="E403" s="104">
        <v>313540</v>
      </c>
      <c r="F403" s="105">
        <v>4973</v>
      </c>
      <c r="G403" s="69" t="s">
        <v>100</v>
      </c>
      <c r="H403" s="106" t="s">
        <v>363</v>
      </c>
      <c r="I403" s="106" t="s">
        <v>102</v>
      </c>
      <c r="J403" s="107" t="s">
        <v>38</v>
      </c>
      <c r="K403" t="s">
        <v>39</v>
      </c>
      <c r="L403" t="str">
        <f t="shared" si="6"/>
        <v>Jeceaba;</v>
      </c>
    </row>
    <row r="404" spans="3:12">
      <c r="C404" s="104">
        <v>313545</v>
      </c>
      <c r="D404" s="69" t="s">
        <v>567</v>
      </c>
      <c r="E404" s="104">
        <v>313545</v>
      </c>
      <c r="F404" s="105">
        <v>7645</v>
      </c>
      <c r="G404" s="69" t="s">
        <v>117</v>
      </c>
      <c r="H404" s="106" t="s">
        <v>137</v>
      </c>
      <c r="I404" s="106" t="s">
        <v>119</v>
      </c>
      <c r="J404" s="107" t="s">
        <v>38</v>
      </c>
      <c r="K404" t="s">
        <v>39</v>
      </c>
      <c r="L404" t="str">
        <f t="shared" si="6"/>
        <v>Jenipapo de Minas;</v>
      </c>
    </row>
    <row r="405" spans="3:12">
      <c r="C405" s="104">
        <v>313550</v>
      </c>
      <c r="D405" s="69" t="s">
        <v>568</v>
      </c>
      <c r="E405" s="104">
        <v>313550</v>
      </c>
      <c r="F405" s="105">
        <v>12460</v>
      </c>
      <c r="G405" s="69" t="s">
        <v>55</v>
      </c>
      <c r="H405" s="106" t="s">
        <v>56</v>
      </c>
      <c r="I405" s="106" t="s">
        <v>52</v>
      </c>
      <c r="J405" s="107" t="s">
        <v>38</v>
      </c>
      <c r="K405" t="s">
        <v>39</v>
      </c>
      <c r="L405" t="str">
        <f t="shared" si="6"/>
        <v>Jequeri;</v>
      </c>
    </row>
    <row r="406" spans="3:12">
      <c r="C406" s="104">
        <v>313560</v>
      </c>
      <c r="D406" s="69" t="s">
        <v>569</v>
      </c>
      <c r="E406" s="104">
        <v>313560</v>
      </c>
      <c r="F406" s="105">
        <v>7597</v>
      </c>
      <c r="G406" s="69" t="s">
        <v>192</v>
      </c>
      <c r="H406" s="106" t="s">
        <v>373</v>
      </c>
      <c r="I406" s="106" t="s">
        <v>194</v>
      </c>
      <c r="J406" s="107" t="s">
        <v>38</v>
      </c>
      <c r="K406" t="s">
        <v>39</v>
      </c>
      <c r="L406" t="str">
        <f t="shared" si="6"/>
        <v>Jequitaí;</v>
      </c>
    </row>
    <row r="407" spans="3:12">
      <c r="C407" s="104">
        <v>313570</v>
      </c>
      <c r="D407" s="69" t="s">
        <v>570</v>
      </c>
      <c r="E407" s="104">
        <v>313570</v>
      </c>
      <c r="F407" s="105">
        <v>5215</v>
      </c>
      <c r="G407" s="69" t="s">
        <v>42</v>
      </c>
      <c r="H407" s="106" t="s">
        <v>43</v>
      </c>
      <c r="I407" s="106" t="s">
        <v>44</v>
      </c>
      <c r="J407" s="107" t="s">
        <v>38</v>
      </c>
      <c r="K407" t="s">
        <v>39</v>
      </c>
      <c r="L407" t="str">
        <f t="shared" si="6"/>
        <v>Jequitibá;</v>
      </c>
    </row>
    <row r="408" spans="3:12">
      <c r="C408" s="69">
        <v>313580</v>
      </c>
      <c r="D408" s="69" t="s">
        <v>571</v>
      </c>
      <c r="E408" s="69">
        <v>313580</v>
      </c>
      <c r="F408" s="105">
        <v>25305</v>
      </c>
      <c r="G408" s="69" t="s">
        <v>81</v>
      </c>
      <c r="H408" s="106" t="s">
        <v>104</v>
      </c>
      <c r="I408" s="106" t="s">
        <v>79</v>
      </c>
      <c r="J408" s="107" t="s">
        <v>61</v>
      </c>
      <c r="K408" t="s">
        <v>39</v>
      </c>
      <c r="L408" t="str">
        <f t="shared" si="6"/>
        <v>Jequitinhonha;</v>
      </c>
    </row>
    <row r="409" spans="3:12">
      <c r="C409" s="104">
        <v>313590</v>
      </c>
      <c r="D409" s="69" t="s">
        <v>572</v>
      </c>
      <c r="E409" s="104">
        <v>313590</v>
      </c>
      <c r="F409" s="105">
        <v>4795</v>
      </c>
      <c r="G409" s="69" t="s">
        <v>86</v>
      </c>
      <c r="H409" s="106" t="s">
        <v>87</v>
      </c>
      <c r="I409" s="106" t="s">
        <v>88</v>
      </c>
      <c r="J409" s="107" t="s">
        <v>38</v>
      </c>
      <c r="K409" t="s">
        <v>39</v>
      </c>
      <c r="L409" t="str">
        <f t="shared" si="6"/>
        <v>Jesuânia;</v>
      </c>
    </row>
    <row r="410" spans="3:12">
      <c r="C410" s="69">
        <v>313600</v>
      </c>
      <c r="D410" s="69" t="s">
        <v>573</v>
      </c>
      <c r="E410" s="69">
        <v>313600</v>
      </c>
      <c r="F410" s="105">
        <v>15410</v>
      </c>
      <c r="G410" s="69" t="s">
        <v>81</v>
      </c>
      <c r="H410" s="106" t="s">
        <v>104</v>
      </c>
      <c r="I410" s="106" t="s">
        <v>79</v>
      </c>
      <c r="J410" s="107" t="s">
        <v>61</v>
      </c>
      <c r="K410" t="s">
        <v>39</v>
      </c>
      <c r="L410" t="str">
        <f t="shared" si="6"/>
        <v>Joaíma;</v>
      </c>
    </row>
    <row r="411" spans="3:12">
      <c r="C411" s="104">
        <v>313610</v>
      </c>
      <c r="D411" s="69" t="s">
        <v>574</v>
      </c>
      <c r="E411" s="104">
        <v>313610</v>
      </c>
      <c r="F411" s="105">
        <v>4674</v>
      </c>
      <c r="G411" s="69" t="s">
        <v>58</v>
      </c>
      <c r="H411" s="106" t="s">
        <v>59</v>
      </c>
      <c r="I411" s="106" t="s">
        <v>60</v>
      </c>
      <c r="J411" s="107" t="s">
        <v>38</v>
      </c>
      <c r="K411" t="s">
        <v>39</v>
      </c>
      <c r="L411" t="str">
        <f t="shared" si="6"/>
        <v>Joanésia;</v>
      </c>
    </row>
    <row r="412" spans="3:12">
      <c r="C412" s="104">
        <v>313620</v>
      </c>
      <c r="D412" s="69" t="s">
        <v>575</v>
      </c>
      <c r="E412" s="104">
        <v>313620</v>
      </c>
      <c r="F412" s="105">
        <v>79387</v>
      </c>
      <c r="G412" s="69" t="s">
        <v>175</v>
      </c>
      <c r="H412" s="106" t="s">
        <v>183</v>
      </c>
      <c r="I412" s="106" t="s">
        <v>44</v>
      </c>
      <c r="J412" s="107" t="s">
        <v>61</v>
      </c>
      <c r="K412" t="s">
        <v>39</v>
      </c>
      <c r="L412" t="str">
        <f t="shared" si="6"/>
        <v>João Monlevade;</v>
      </c>
    </row>
    <row r="413" spans="3:12">
      <c r="C413" s="104">
        <v>313630</v>
      </c>
      <c r="D413" s="69" t="s">
        <v>576</v>
      </c>
      <c r="E413" s="104">
        <v>313630</v>
      </c>
      <c r="F413" s="105">
        <v>48561</v>
      </c>
      <c r="G413" s="69" t="s">
        <v>145</v>
      </c>
      <c r="H413" s="106" t="s">
        <v>229</v>
      </c>
      <c r="I413" s="106" t="s">
        <v>147</v>
      </c>
      <c r="J413" s="107" t="s">
        <v>61</v>
      </c>
      <c r="K413" t="s">
        <v>39</v>
      </c>
      <c r="L413" t="str">
        <f t="shared" si="6"/>
        <v>João Pinheiro;</v>
      </c>
    </row>
    <row r="414" spans="3:12">
      <c r="C414" s="104">
        <v>313640</v>
      </c>
      <c r="D414" s="69" t="s">
        <v>577</v>
      </c>
      <c r="E414" s="104">
        <v>313640</v>
      </c>
      <c r="F414" s="105">
        <v>4662</v>
      </c>
      <c r="G414" s="69" t="s">
        <v>192</v>
      </c>
      <c r="H414" s="106" t="s">
        <v>206</v>
      </c>
      <c r="I414" s="106" t="s">
        <v>194</v>
      </c>
      <c r="J414" s="107" t="s">
        <v>38</v>
      </c>
      <c r="K414" t="s">
        <v>39</v>
      </c>
      <c r="L414" t="str">
        <f t="shared" si="6"/>
        <v>Joaquim Felício;</v>
      </c>
    </row>
    <row r="415" spans="3:12">
      <c r="C415" s="69">
        <v>313650</v>
      </c>
      <c r="D415" s="69" t="s">
        <v>578</v>
      </c>
      <c r="E415" s="69">
        <v>313650</v>
      </c>
      <c r="F415" s="105">
        <v>10780</v>
      </c>
      <c r="G415" s="69" t="s">
        <v>81</v>
      </c>
      <c r="H415" s="106" t="s">
        <v>104</v>
      </c>
      <c r="I415" s="106" t="s">
        <v>79</v>
      </c>
      <c r="J415" s="107" t="s">
        <v>61</v>
      </c>
      <c r="K415" t="s">
        <v>39</v>
      </c>
      <c r="L415" t="str">
        <f t="shared" si="6"/>
        <v>Jordânia;</v>
      </c>
    </row>
    <row r="416" spans="3:12">
      <c r="C416" s="104">
        <v>313652</v>
      </c>
      <c r="D416" s="69" t="s">
        <v>579</v>
      </c>
      <c r="E416" s="104">
        <v>313652</v>
      </c>
      <c r="F416" s="105">
        <v>4516</v>
      </c>
      <c r="G416" s="69" t="s">
        <v>117</v>
      </c>
      <c r="H416" s="106" t="s">
        <v>160</v>
      </c>
      <c r="I416" s="106" t="s">
        <v>119</v>
      </c>
      <c r="J416" s="107" t="s">
        <v>38</v>
      </c>
      <c r="K416" t="s">
        <v>39</v>
      </c>
      <c r="L416" t="str">
        <f t="shared" si="6"/>
        <v>José Gonçalves de Minas;</v>
      </c>
    </row>
    <row r="417" spans="3:12">
      <c r="C417" s="69">
        <v>313655</v>
      </c>
      <c r="D417" s="69" t="s">
        <v>580</v>
      </c>
      <c r="E417" s="69">
        <v>313655</v>
      </c>
      <c r="F417" s="105">
        <v>4938</v>
      </c>
      <c r="G417" s="69" t="s">
        <v>64</v>
      </c>
      <c r="H417" s="106" t="s">
        <v>65</v>
      </c>
      <c r="I417" s="106" t="s">
        <v>66</v>
      </c>
      <c r="J417" s="107" t="s">
        <v>38</v>
      </c>
      <c r="K417" t="s">
        <v>39</v>
      </c>
      <c r="L417" t="str">
        <f t="shared" si="6"/>
        <v>José Raydan;</v>
      </c>
    </row>
    <row r="418" spans="3:12">
      <c r="C418" s="104">
        <v>313657</v>
      </c>
      <c r="D418" s="69" t="s">
        <v>581</v>
      </c>
      <c r="E418" s="104">
        <v>313657</v>
      </c>
      <c r="F418" s="105">
        <v>4844</v>
      </c>
      <c r="G418" s="69" t="s">
        <v>192</v>
      </c>
      <c r="H418" s="106" t="s">
        <v>225</v>
      </c>
      <c r="I418" s="106" t="s">
        <v>194</v>
      </c>
      <c r="J418" s="107" t="s">
        <v>38</v>
      </c>
      <c r="K418" t="s">
        <v>39</v>
      </c>
      <c r="L418" t="str">
        <f t="shared" si="6"/>
        <v>Josenópolis;</v>
      </c>
    </row>
    <row r="419" spans="3:12">
      <c r="C419" s="104">
        <v>313665</v>
      </c>
      <c r="D419" s="69" t="s">
        <v>582</v>
      </c>
      <c r="E419" s="104">
        <v>313665</v>
      </c>
      <c r="F419" s="105">
        <v>26484</v>
      </c>
      <c r="G419" s="69" t="s">
        <v>186</v>
      </c>
      <c r="H419" s="106" t="s">
        <v>197</v>
      </c>
      <c r="I419" s="106" t="s">
        <v>44</v>
      </c>
      <c r="J419" s="107" t="s">
        <v>61</v>
      </c>
      <c r="K419" t="s">
        <v>39</v>
      </c>
      <c r="L419" t="str">
        <f t="shared" si="6"/>
        <v>Juatuba;</v>
      </c>
    </row>
    <row r="420" spans="3:12">
      <c r="C420" s="69">
        <v>313670</v>
      </c>
      <c r="D420" s="69" t="s">
        <v>123</v>
      </c>
      <c r="E420" s="69">
        <v>313670</v>
      </c>
      <c r="F420" s="105">
        <v>564310</v>
      </c>
      <c r="G420" s="69" t="s">
        <v>123</v>
      </c>
      <c r="H420" s="106" t="s">
        <v>185</v>
      </c>
      <c r="I420" s="106" t="s">
        <v>96</v>
      </c>
      <c r="J420" s="107" t="s">
        <v>61</v>
      </c>
      <c r="K420" t="s">
        <v>39</v>
      </c>
      <c r="L420" t="str">
        <f t="shared" si="6"/>
        <v>Juiz de Fora;</v>
      </c>
    </row>
    <row r="421" spans="3:12">
      <c r="C421" s="104">
        <v>313680</v>
      </c>
      <c r="D421" s="69" t="s">
        <v>583</v>
      </c>
      <c r="E421" s="104">
        <v>313680</v>
      </c>
      <c r="F421" s="105">
        <v>4316</v>
      </c>
      <c r="G421" s="69" t="s">
        <v>192</v>
      </c>
      <c r="H421" s="106" t="s">
        <v>341</v>
      </c>
      <c r="I421" s="106" t="s">
        <v>194</v>
      </c>
      <c r="J421" s="107" t="s">
        <v>38</v>
      </c>
      <c r="K421" t="s">
        <v>39</v>
      </c>
      <c r="L421" t="str">
        <f t="shared" si="6"/>
        <v>Juramento;</v>
      </c>
    </row>
    <row r="422" spans="3:12">
      <c r="C422" s="104">
        <v>313690</v>
      </c>
      <c r="D422" s="69" t="s">
        <v>584</v>
      </c>
      <c r="E422" s="104">
        <v>313690</v>
      </c>
      <c r="F422" s="105">
        <v>10441</v>
      </c>
      <c r="G422" s="69" t="s">
        <v>97</v>
      </c>
      <c r="H422" s="106" t="s">
        <v>153</v>
      </c>
      <c r="I422" s="106" t="s">
        <v>88</v>
      </c>
      <c r="J422" s="110" t="s">
        <v>61</v>
      </c>
      <c r="K422" t="s">
        <v>39</v>
      </c>
      <c r="L422" t="str">
        <f t="shared" si="6"/>
        <v>Juruaia;</v>
      </c>
    </row>
    <row r="423" spans="3:12">
      <c r="C423" s="104">
        <v>313695</v>
      </c>
      <c r="D423" s="69" t="s">
        <v>585</v>
      </c>
      <c r="E423" s="104">
        <v>313695</v>
      </c>
      <c r="F423" s="105">
        <v>5733</v>
      </c>
      <c r="G423" s="69" t="s">
        <v>220</v>
      </c>
      <c r="H423" s="106" t="s">
        <v>586</v>
      </c>
      <c r="I423" s="106" t="s">
        <v>194</v>
      </c>
      <c r="J423" s="107" t="s">
        <v>38</v>
      </c>
      <c r="K423" t="s">
        <v>39</v>
      </c>
      <c r="L423" t="str">
        <f t="shared" si="6"/>
        <v>Juvenília;</v>
      </c>
    </row>
    <row r="424" spans="3:12">
      <c r="C424" s="104">
        <v>313700</v>
      </c>
      <c r="D424" s="69" t="s">
        <v>587</v>
      </c>
      <c r="E424" s="104">
        <v>313700</v>
      </c>
      <c r="F424" s="105">
        <v>18026</v>
      </c>
      <c r="G424" s="69" t="s">
        <v>77</v>
      </c>
      <c r="H424" s="106" t="s">
        <v>126</v>
      </c>
      <c r="I424" s="106" t="s">
        <v>79</v>
      </c>
      <c r="J424" s="107" t="s">
        <v>38</v>
      </c>
      <c r="K424" t="s">
        <v>39</v>
      </c>
      <c r="L424" t="str">
        <f t="shared" si="6"/>
        <v>Ladainha;</v>
      </c>
    </row>
    <row r="425" spans="3:12">
      <c r="C425" s="104">
        <v>313710</v>
      </c>
      <c r="D425" s="69" t="s">
        <v>588</v>
      </c>
      <c r="E425" s="104">
        <v>313710</v>
      </c>
      <c r="F425" s="105">
        <v>7627</v>
      </c>
      <c r="G425" s="69" t="s">
        <v>145</v>
      </c>
      <c r="H425" s="106" t="s">
        <v>395</v>
      </c>
      <c r="I425" s="106" t="s">
        <v>147</v>
      </c>
      <c r="J425" s="107" t="s">
        <v>38</v>
      </c>
      <c r="K425" t="s">
        <v>39</v>
      </c>
      <c r="L425" t="str">
        <f t="shared" si="6"/>
        <v>Lagamar;</v>
      </c>
    </row>
    <row r="426" spans="3:12">
      <c r="C426" s="104">
        <v>313720</v>
      </c>
      <c r="D426" s="69" t="s">
        <v>589</v>
      </c>
      <c r="E426" s="104">
        <v>313720</v>
      </c>
      <c r="F426" s="105">
        <v>51601</v>
      </c>
      <c r="G426" s="69" t="s">
        <v>72</v>
      </c>
      <c r="H426" s="106" t="s">
        <v>155</v>
      </c>
      <c r="I426" s="106" t="s">
        <v>74</v>
      </c>
      <c r="J426" s="107" t="s">
        <v>38</v>
      </c>
      <c r="K426" t="s">
        <v>39</v>
      </c>
      <c r="L426" t="str">
        <f t="shared" si="6"/>
        <v>Lagoa da Prata;</v>
      </c>
    </row>
    <row r="427" spans="3:12">
      <c r="C427" s="104">
        <v>313730</v>
      </c>
      <c r="D427" s="69" t="s">
        <v>590</v>
      </c>
      <c r="E427" s="104">
        <v>313730</v>
      </c>
      <c r="F427" s="105">
        <v>4124</v>
      </c>
      <c r="G427" s="69" t="s">
        <v>192</v>
      </c>
      <c r="H427" s="106" t="s">
        <v>373</v>
      </c>
      <c r="I427" s="106" t="s">
        <v>194</v>
      </c>
      <c r="J427" s="107" t="s">
        <v>38</v>
      </c>
      <c r="K427" t="s">
        <v>39</v>
      </c>
      <c r="L427" t="str">
        <f t="shared" si="6"/>
        <v>Lagoa dos Patos;</v>
      </c>
    </row>
    <row r="428" spans="3:12">
      <c r="C428" s="104">
        <v>313740</v>
      </c>
      <c r="D428" s="69" t="s">
        <v>591</v>
      </c>
      <c r="E428" s="104">
        <v>313740</v>
      </c>
      <c r="F428" s="105">
        <v>12953</v>
      </c>
      <c r="G428" s="69" t="s">
        <v>180</v>
      </c>
      <c r="H428" s="106" t="s">
        <v>181</v>
      </c>
      <c r="I428" s="106" t="s">
        <v>102</v>
      </c>
      <c r="J428" s="107" t="s">
        <v>61</v>
      </c>
      <c r="K428" t="s">
        <v>39</v>
      </c>
      <c r="L428" t="str">
        <f t="shared" si="6"/>
        <v>Lagoa Dourada;</v>
      </c>
    </row>
    <row r="429" spans="3:12">
      <c r="C429" s="104">
        <v>313750</v>
      </c>
      <c r="D429" s="69" t="s">
        <v>592</v>
      </c>
      <c r="E429" s="104">
        <v>313750</v>
      </c>
      <c r="F429" s="105">
        <v>17991</v>
      </c>
      <c r="G429" s="69" t="s">
        <v>145</v>
      </c>
      <c r="H429" s="106" t="s">
        <v>395</v>
      </c>
      <c r="I429" s="106" t="s">
        <v>147</v>
      </c>
      <c r="J429" s="107" t="s">
        <v>61</v>
      </c>
      <c r="K429" t="s">
        <v>39</v>
      </c>
      <c r="L429" t="str">
        <f t="shared" si="6"/>
        <v>Lagoa Formosa;</v>
      </c>
    </row>
    <row r="430" spans="3:12">
      <c r="C430" s="104">
        <v>313753</v>
      </c>
      <c r="D430" s="69" t="s">
        <v>593</v>
      </c>
      <c r="E430" s="104">
        <v>313753</v>
      </c>
      <c r="F430" s="105">
        <v>9454</v>
      </c>
      <c r="G430" s="69" t="s">
        <v>145</v>
      </c>
      <c r="H430" s="106" t="s">
        <v>229</v>
      </c>
      <c r="I430" s="106" t="s">
        <v>147</v>
      </c>
      <c r="J430" s="107" t="s">
        <v>38</v>
      </c>
      <c r="K430" t="s">
        <v>39</v>
      </c>
      <c r="L430" t="str">
        <f t="shared" si="6"/>
        <v>Lagoa Grande;</v>
      </c>
    </row>
    <row r="431" spans="3:12">
      <c r="C431" s="104">
        <v>313760</v>
      </c>
      <c r="D431" s="69" t="s">
        <v>594</v>
      </c>
      <c r="E431" s="104">
        <v>313760</v>
      </c>
      <c r="F431" s="105">
        <v>63359</v>
      </c>
      <c r="G431" s="69" t="s">
        <v>186</v>
      </c>
      <c r="H431" s="106" t="s">
        <v>360</v>
      </c>
      <c r="I431" s="106" t="s">
        <v>44</v>
      </c>
      <c r="J431" s="107" t="s">
        <v>61</v>
      </c>
      <c r="K431" t="s">
        <v>39</v>
      </c>
      <c r="L431" t="str">
        <f t="shared" si="6"/>
        <v>Lagoa Santa;</v>
      </c>
    </row>
    <row r="432" spans="3:12">
      <c r="C432" s="104">
        <v>313770</v>
      </c>
      <c r="D432" s="69" t="s">
        <v>595</v>
      </c>
      <c r="E432" s="104">
        <v>313770</v>
      </c>
      <c r="F432" s="105">
        <v>19928</v>
      </c>
      <c r="G432" s="69" t="s">
        <v>50</v>
      </c>
      <c r="H432" s="106" t="s">
        <v>51</v>
      </c>
      <c r="I432" s="106" t="s">
        <v>52</v>
      </c>
      <c r="J432" s="107" t="s">
        <v>38</v>
      </c>
      <c r="K432" t="s">
        <v>39</v>
      </c>
      <c r="L432" t="str">
        <f t="shared" si="6"/>
        <v>Lajinha;</v>
      </c>
    </row>
    <row r="433" spans="3:12">
      <c r="C433" s="104">
        <v>313780</v>
      </c>
      <c r="D433" s="69" t="s">
        <v>596</v>
      </c>
      <c r="E433" s="104">
        <v>313780</v>
      </c>
      <c r="F433" s="105">
        <v>20719</v>
      </c>
      <c r="G433" s="69" t="s">
        <v>86</v>
      </c>
      <c r="H433" s="106" t="s">
        <v>87</v>
      </c>
      <c r="I433" s="106" t="s">
        <v>88</v>
      </c>
      <c r="J433" s="107" t="s">
        <v>38</v>
      </c>
      <c r="K433" t="s">
        <v>39</v>
      </c>
      <c r="L433" t="str">
        <f t="shared" si="6"/>
        <v>Lambari;</v>
      </c>
    </row>
    <row r="434" spans="3:12">
      <c r="C434" s="104">
        <v>313790</v>
      </c>
      <c r="D434" s="69" t="s">
        <v>597</v>
      </c>
      <c r="E434" s="104">
        <v>313790</v>
      </c>
      <c r="F434" s="105">
        <v>3404</v>
      </c>
      <c r="G434" s="69" t="s">
        <v>100</v>
      </c>
      <c r="H434" s="106" t="s">
        <v>294</v>
      </c>
      <c r="I434" s="106" t="s">
        <v>102</v>
      </c>
      <c r="J434" s="107" t="s">
        <v>38</v>
      </c>
      <c r="K434" t="s">
        <v>39</v>
      </c>
      <c r="L434" t="str">
        <f t="shared" si="6"/>
        <v>Lamim;</v>
      </c>
    </row>
    <row r="435" spans="3:12">
      <c r="C435" s="108">
        <v>313800</v>
      </c>
      <c r="D435" s="69" t="s">
        <v>598</v>
      </c>
      <c r="E435" s="108">
        <v>313800</v>
      </c>
      <c r="F435" s="105">
        <v>6786</v>
      </c>
      <c r="G435" s="69" t="s">
        <v>94</v>
      </c>
      <c r="H435" s="106" t="s">
        <v>158</v>
      </c>
      <c r="I435" s="106" t="s">
        <v>96</v>
      </c>
      <c r="J435" s="107" t="s">
        <v>38</v>
      </c>
      <c r="K435" t="s">
        <v>39</v>
      </c>
      <c r="L435" t="str">
        <f t="shared" si="6"/>
        <v>Laranjal;</v>
      </c>
    </row>
    <row r="436" spans="3:12">
      <c r="C436" s="69">
        <v>313810</v>
      </c>
      <c r="D436" s="69" t="s">
        <v>599</v>
      </c>
      <c r="E436" s="69">
        <v>313810</v>
      </c>
      <c r="F436" s="105">
        <v>6522</v>
      </c>
      <c r="G436" s="69" t="s">
        <v>241</v>
      </c>
      <c r="H436" s="106" t="s">
        <v>242</v>
      </c>
      <c r="I436" s="106" t="s">
        <v>194</v>
      </c>
      <c r="J436" s="107" t="s">
        <v>61</v>
      </c>
      <c r="K436" t="s">
        <v>39</v>
      </c>
      <c r="L436" t="str">
        <f t="shared" si="6"/>
        <v>Lassance;</v>
      </c>
    </row>
    <row r="437" spans="3:12">
      <c r="C437" s="104">
        <v>313820</v>
      </c>
      <c r="D437" s="69" t="s">
        <v>600</v>
      </c>
      <c r="E437" s="104">
        <v>313820</v>
      </c>
      <c r="F437" s="105">
        <v>102728</v>
      </c>
      <c r="G437" s="69" t="s">
        <v>86</v>
      </c>
      <c r="H437" s="106" t="s">
        <v>316</v>
      </c>
      <c r="I437" s="106" t="s">
        <v>88</v>
      </c>
      <c r="J437" s="107" t="s">
        <v>61</v>
      </c>
      <c r="K437" t="s">
        <v>39</v>
      </c>
      <c r="L437" t="str">
        <f t="shared" si="6"/>
        <v>Lavras;</v>
      </c>
    </row>
    <row r="438" spans="3:12">
      <c r="C438" s="69">
        <v>313830</v>
      </c>
      <c r="D438" s="69" t="s">
        <v>601</v>
      </c>
      <c r="E438" s="69">
        <v>313830</v>
      </c>
      <c r="F438" s="105">
        <v>3233</v>
      </c>
      <c r="G438" s="69" t="s">
        <v>72</v>
      </c>
      <c r="H438" s="106" t="s">
        <v>355</v>
      </c>
      <c r="I438" s="106" t="s">
        <v>74</v>
      </c>
      <c r="J438" s="107" t="s">
        <v>38</v>
      </c>
      <c r="K438" t="s">
        <v>39</v>
      </c>
      <c r="L438" t="str">
        <f t="shared" si="6"/>
        <v>Leandro Ferreira;</v>
      </c>
    </row>
    <row r="439" spans="3:12">
      <c r="C439" s="104">
        <v>313835</v>
      </c>
      <c r="D439" s="69" t="s">
        <v>602</v>
      </c>
      <c r="E439" s="104">
        <v>313835</v>
      </c>
      <c r="F439" s="105">
        <v>4915</v>
      </c>
      <c r="G439" s="69" t="s">
        <v>117</v>
      </c>
      <c r="H439" s="106" t="s">
        <v>160</v>
      </c>
      <c r="I439" s="106" t="s">
        <v>119</v>
      </c>
      <c r="J439" s="107" t="s">
        <v>38</v>
      </c>
      <c r="K439" t="s">
        <v>39</v>
      </c>
      <c r="L439" t="str">
        <f t="shared" si="6"/>
        <v>Leme do Prado;</v>
      </c>
    </row>
    <row r="440" spans="3:12">
      <c r="C440" s="108">
        <v>313840</v>
      </c>
      <c r="D440" s="69" t="s">
        <v>94</v>
      </c>
      <c r="E440" s="108">
        <v>313840</v>
      </c>
      <c r="F440" s="105">
        <v>52532</v>
      </c>
      <c r="G440" s="69" t="s">
        <v>94</v>
      </c>
      <c r="H440" s="106" t="s">
        <v>158</v>
      </c>
      <c r="I440" s="106" t="s">
        <v>96</v>
      </c>
      <c r="J440" s="107" t="s">
        <v>38</v>
      </c>
      <c r="K440" t="s">
        <v>39</v>
      </c>
      <c r="L440" t="str">
        <f t="shared" si="6"/>
        <v>Leopoldina;</v>
      </c>
    </row>
    <row r="441" spans="3:12">
      <c r="C441" s="69">
        <v>313850</v>
      </c>
      <c r="D441" s="69" t="s">
        <v>603</v>
      </c>
      <c r="E441" s="69">
        <v>313850</v>
      </c>
      <c r="F441" s="105">
        <v>5109</v>
      </c>
      <c r="G441" s="69" t="s">
        <v>123</v>
      </c>
      <c r="H441" s="106" t="s">
        <v>124</v>
      </c>
      <c r="I441" s="106" t="s">
        <v>96</v>
      </c>
      <c r="J441" s="107" t="s">
        <v>38</v>
      </c>
      <c r="K441" t="s">
        <v>39</v>
      </c>
      <c r="L441" t="str">
        <f t="shared" si="6"/>
        <v>Liberdade;</v>
      </c>
    </row>
    <row r="442" spans="3:12">
      <c r="C442" s="69">
        <v>313860</v>
      </c>
      <c r="D442" s="69" t="s">
        <v>604</v>
      </c>
      <c r="E442" s="69">
        <v>313860</v>
      </c>
      <c r="F442" s="105">
        <v>16671</v>
      </c>
      <c r="G442" s="69" t="s">
        <v>123</v>
      </c>
      <c r="H442" s="106" t="s">
        <v>124</v>
      </c>
      <c r="I442" s="106" t="s">
        <v>96</v>
      </c>
      <c r="J442" s="107" t="s">
        <v>61</v>
      </c>
      <c r="K442" t="s">
        <v>39</v>
      </c>
      <c r="L442" t="str">
        <f t="shared" si="6"/>
        <v>Lima Duarte;</v>
      </c>
    </row>
    <row r="443" spans="3:12">
      <c r="C443" s="104">
        <v>313862</v>
      </c>
      <c r="D443" s="69" t="s">
        <v>605</v>
      </c>
      <c r="E443" s="104">
        <v>313862</v>
      </c>
      <c r="F443" s="105">
        <v>7481</v>
      </c>
      <c r="G443" s="69" t="s">
        <v>68</v>
      </c>
      <c r="H443" s="106" t="s">
        <v>314</v>
      </c>
      <c r="I443" s="106" t="s">
        <v>70</v>
      </c>
      <c r="J443" s="107" t="s">
        <v>38</v>
      </c>
      <c r="K443" t="s">
        <v>39</v>
      </c>
      <c r="L443" t="str">
        <f t="shared" si="6"/>
        <v>Limeira do Oeste;</v>
      </c>
    </row>
    <row r="444" spans="3:12">
      <c r="C444" s="104">
        <v>313865</v>
      </c>
      <c r="D444" s="69" t="s">
        <v>606</v>
      </c>
      <c r="E444" s="104">
        <v>313865</v>
      </c>
      <c r="F444" s="105">
        <v>9008</v>
      </c>
      <c r="G444" s="69" t="s">
        <v>220</v>
      </c>
      <c r="H444" s="106" t="s">
        <v>231</v>
      </c>
      <c r="I444" s="106" t="s">
        <v>194</v>
      </c>
      <c r="J444" s="107" t="s">
        <v>61</v>
      </c>
      <c r="K444" t="s">
        <v>39</v>
      </c>
      <c r="L444" t="str">
        <f t="shared" si="6"/>
        <v>Lontra;</v>
      </c>
    </row>
    <row r="445" spans="3:12">
      <c r="C445" s="104">
        <v>313867</v>
      </c>
      <c r="D445" s="69" t="s">
        <v>607</v>
      </c>
      <c r="E445" s="104">
        <v>313867</v>
      </c>
      <c r="F445" s="105">
        <v>6275</v>
      </c>
      <c r="G445" s="69" t="s">
        <v>50</v>
      </c>
      <c r="H445" s="106" t="s">
        <v>51</v>
      </c>
      <c r="I445" s="106" t="s">
        <v>52</v>
      </c>
      <c r="J445" s="107" t="s">
        <v>38</v>
      </c>
      <c r="K445" t="s">
        <v>39</v>
      </c>
      <c r="L445" t="str">
        <f t="shared" si="6"/>
        <v>Luisburgo;</v>
      </c>
    </row>
    <row r="446" spans="3:12">
      <c r="C446" s="104">
        <v>313868</v>
      </c>
      <c r="D446" s="69" t="s">
        <v>608</v>
      </c>
      <c r="E446" s="104">
        <v>313868</v>
      </c>
      <c r="F446" s="105">
        <v>6680</v>
      </c>
      <c r="G446" s="69" t="s">
        <v>220</v>
      </c>
      <c r="H446" s="106" t="s">
        <v>231</v>
      </c>
      <c r="I446" s="106" t="s">
        <v>194</v>
      </c>
      <c r="J446" s="107" t="s">
        <v>38</v>
      </c>
      <c r="K446" t="s">
        <v>39</v>
      </c>
      <c r="L446" t="str">
        <f t="shared" si="6"/>
        <v>Luislândia;</v>
      </c>
    </row>
    <row r="447" spans="3:12">
      <c r="C447" s="104">
        <v>313870</v>
      </c>
      <c r="D447" s="69" t="s">
        <v>609</v>
      </c>
      <c r="E447" s="104">
        <v>313870</v>
      </c>
      <c r="F447" s="105">
        <v>5454</v>
      </c>
      <c r="G447" s="69" t="s">
        <v>86</v>
      </c>
      <c r="H447" s="106" t="s">
        <v>316</v>
      </c>
      <c r="I447" s="106" t="s">
        <v>88</v>
      </c>
      <c r="J447" s="107" t="s">
        <v>38</v>
      </c>
      <c r="K447" t="s">
        <v>39</v>
      </c>
      <c r="L447" t="str">
        <f t="shared" si="6"/>
        <v>Luminárias;</v>
      </c>
    </row>
    <row r="448" spans="3:12">
      <c r="C448" s="104">
        <v>313880</v>
      </c>
      <c r="D448" s="69" t="s">
        <v>610</v>
      </c>
      <c r="E448" s="104">
        <v>313880</v>
      </c>
      <c r="F448" s="105">
        <v>18172</v>
      </c>
      <c r="G448" s="69" t="s">
        <v>72</v>
      </c>
      <c r="H448" s="106" t="s">
        <v>208</v>
      </c>
      <c r="I448" s="106" t="s">
        <v>74</v>
      </c>
      <c r="J448" s="107" t="s">
        <v>38</v>
      </c>
      <c r="K448" t="s">
        <v>39</v>
      </c>
      <c r="L448" t="str">
        <f t="shared" si="6"/>
        <v>Luz;</v>
      </c>
    </row>
    <row r="449" spans="3:12">
      <c r="C449" s="69">
        <v>313890</v>
      </c>
      <c r="D449" s="69" t="s">
        <v>611</v>
      </c>
      <c r="E449" s="69">
        <v>313890</v>
      </c>
      <c r="F449" s="105">
        <v>7110</v>
      </c>
      <c r="G449" s="69" t="s">
        <v>77</v>
      </c>
      <c r="H449" s="106" t="s">
        <v>78</v>
      </c>
      <c r="I449" s="106" t="s">
        <v>79</v>
      </c>
      <c r="J449" s="107" t="s">
        <v>61</v>
      </c>
      <c r="K449" t="s">
        <v>39</v>
      </c>
      <c r="L449" t="str">
        <f t="shared" si="6"/>
        <v>Machacalis;</v>
      </c>
    </row>
    <row r="450" spans="3:12">
      <c r="C450" s="104">
        <v>313900</v>
      </c>
      <c r="D450" s="69" t="s">
        <v>612</v>
      </c>
      <c r="E450" s="104">
        <v>313900</v>
      </c>
      <c r="F450" s="105">
        <v>41844</v>
      </c>
      <c r="G450" s="69" t="s">
        <v>97</v>
      </c>
      <c r="H450" s="106" t="s">
        <v>98</v>
      </c>
      <c r="I450" s="106" t="s">
        <v>88</v>
      </c>
      <c r="J450" s="107" t="s">
        <v>61</v>
      </c>
      <c r="K450" t="s">
        <v>39</v>
      </c>
      <c r="L450" t="str">
        <f t="shared" si="6"/>
        <v>Machado;</v>
      </c>
    </row>
    <row r="451" spans="3:12">
      <c r="C451" s="104">
        <v>313910</v>
      </c>
      <c r="D451" s="69" t="s">
        <v>613</v>
      </c>
      <c r="E451" s="104">
        <v>313910</v>
      </c>
      <c r="F451" s="105">
        <v>5087</v>
      </c>
      <c r="G451" s="69" t="s">
        <v>180</v>
      </c>
      <c r="H451" s="106" t="s">
        <v>181</v>
      </c>
      <c r="I451" s="106" t="s">
        <v>102</v>
      </c>
      <c r="J451" s="107" t="s">
        <v>38</v>
      </c>
      <c r="K451" t="s">
        <v>39</v>
      </c>
      <c r="L451" t="str">
        <f t="shared" ref="L451:L514" si="7">D451&amp;K451</f>
        <v>Madre de Deus de Minas;</v>
      </c>
    </row>
    <row r="452" spans="3:12">
      <c r="C452" s="104">
        <v>313920</v>
      </c>
      <c r="D452" s="69" t="s">
        <v>614</v>
      </c>
      <c r="E452" s="104">
        <v>313920</v>
      </c>
      <c r="F452" s="105">
        <v>18700</v>
      </c>
      <c r="G452" s="69" t="s">
        <v>77</v>
      </c>
      <c r="H452" s="106" t="s">
        <v>126</v>
      </c>
      <c r="I452" s="106" t="s">
        <v>79</v>
      </c>
      <c r="J452" s="107" t="s">
        <v>61</v>
      </c>
      <c r="K452" t="s">
        <v>39</v>
      </c>
      <c r="L452" t="str">
        <f t="shared" si="7"/>
        <v>Malacacheta;</v>
      </c>
    </row>
    <row r="453" spans="3:12">
      <c r="C453" s="104">
        <v>313925</v>
      </c>
      <c r="D453" s="69" t="s">
        <v>615</v>
      </c>
      <c r="E453" s="104">
        <v>313925</v>
      </c>
      <c r="F453" s="105">
        <v>6532</v>
      </c>
      <c r="G453" s="69" t="s">
        <v>192</v>
      </c>
      <c r="H453" s="106" t="s">
        <v>327</v>
      </c>
      <c r="I453" s="106" t="s">
        <v>194</v>
      </c>
      <c r="J453" s="107" t="s">
        <v>61</v>
      </c>
      <c r="K453" t="s">
        <v>39</v>
      </c>
      <c r="L453" t="str">
        <f t="shared" si="7"/>
        <v>Mamonas;</v>
      </c>
    </row>
    <row r="454" spans="3:12">
      <c r="C454" s="104">
        <v>313930</v>
      </c>
      <c r="D454" s="69" t="s">
        <v>616</v>
      </c>
      <c r="E454" s="104">
        <v>313930</v>
      </c>
      <c r="F454" s="105">
        <v>18594</v>
      </c>
      <c r="G454" s="69" t="s">
        <v>220</v>
      </c>
      <c r="H454" s="106" t="s">
        <v>586</v>
      </c>
      <c r="I454" s="106" t="s">
        <v>194</v>
      </c>
      <c r="J454" s="107" t="s">
        <v>61</v>
      </c>
      <c r="K454" t="s">
        <v>39</v>
      </c>
      <c r="L454" t="str">
        <f t="shared" si="7"/>
        <v>Manga;</v>
      </c>
    </row>
    <row r="455" spans="3:12">
      <c r="C455" s="104">
        <v>313940</v>
      </c>
      <c r="D455" s="69" t="s">
        <v>50</v>
      </c>
      <c r="E455" s="104">
        <v>313940</v>
      </c>
      <c r="F455" s="105">
        <v>89256</v>
      </c>
      <c r="G455" s="69" t="s">
        <v>50</v>
      </c>
      <c r="H455" s="106" t="s">
        <v>51</v>
      </c>
      <c r="I455" s="106" t="s">
        <v>52</v>
      </c>
      <c r="J455" s="107" t="s">
        <v>61</v>
      </c>
      <c r="K455" t="s">
        <v>39</v>
      </c>
      <c r="L455" t="str">
        <f t="shared" si="7"/>
        <v>Manhuaçu;</v>
      </c>
    </row>
    <row r="456" spans="3:12">
      <c r="C456" s="104">
        <v>313950</v>
      </c>
      <c r="D456" s="69" t="s">
        <v>617</v>
      </c>
      <c r="E456" s="104">
        <v>313950</v>
      </c>
      <c r="F456" s="105">
        <v>22608</v>
      </c>
      <c r="G456" s="69" t="s">
        <v>50</v>
      </c>
      <c r="H456" s="106" t="s">
        <v>51</v>
      </c>
      <c r="I456" s="106" t="s">
        <v>52</v>
      </c>
      <c r="J456" s="107" t="s">
        <v>38</v>
      </c>
      <c r="K456" t="s">
        <v>39</v>
      </c>
      <c r="L456" t="str">
        <f t="shared" si="7"/>
        <v>Manhumirim;</v>
      </c>
    </row>
    <row r="457" spans="3:12">
      <c r="C457" s="108">
        <v>313960</v>
      </c>
      <c r="D457" s="69" t="s">
        <v>618</v>
      </c>
      <c r="E457" s="108">
        <v>313960</v>
      </c>
      <c r="F457" s="105">
        <v>27640</v>
      </c>
      <c r="G457" s="69" t="s">
        <v>64</v>
      </c>
      <c r="H457" s="106" t="s">
        <v>331</v>
      </c>
      <c r="I457" s="106" t="s">
        <v>66</v>
      </c>
      <c r="J457" s="107" t="s">
        <v>61</v>
      </c>
      <c r="K457" t="s">
        <v>39</v>
      </c>
      <c r="L457" t="str">
        <f t="shared" si="7"/>
        <v>Mantena;</v>
      </c>
    </row>
    <row r="458" spans="3:12">
      <c r="C458" s="104">
        <v>313980</v>
      </c>
      <c r="D458" s="69" t="s">
        <v>619</v>
      </c>
      <c r="E458" s="104">
        <v>313980</v>
      </c>
      <c r="F458" s="105">
        <v>12725</v>
      </c>
      <c r="G458" s="69" t="s">
        <v>123</v>
      </c>
      <c r="H458" s="106" t="s">
        <v>200</v>
      </c>
      <c r="I458" s="106" t="s">
        <v>96</v>
      </c>
      <c r="J458" s="107" t="s">
        <v>38</v>
      </c>
      <c r="K458" t="s">
        <v>39</v>
      </c>
      <c r="L458" t="str">
        <f t="shared" si="7"/>
        <v>Mar de Espanha;</v>
      </c>
    </row>
    <row r="459" spans="3:12">
      <c r="C459" s="104">
        <v>313970</v>
      </c>
      <c r="D459" s="69" t="s">
        <v>620</v>
      </c>
      <c r="E459" s="104">
        <v>313970</v>
      </c>
      <c r="F459" s="105">
        <v>7904</v>
      </c>
      <c r="G459" s="69" t="s">
        <v>42</v>
      </c>
      <c r="H459" s="106" t="s">
        <v>43</v>
      </c>
      <c r="I459" s="106" t="s">
        <v>44</v>
      </c>
      <c r="J459" s="107" t="s">
        <v>38</v>
      </c>
      <c r="K459" t="s">
        <v>39</v>
      </c>
      <c r="L459" t="str">
        <f t="shared" si="7"/>
        <v>Maravilhas;</v>
      </c>
    </row>
    <row r="460" spans="3:12">
      <c r="C460" s="104">
        <v>313990</v>
      </c>
      <c r="D460" s="69" t="s">
        <v>621</v>
      </c>
      <c r="E460" s="104">
        <v>313990</v>
      </c>
      <c r="F460" s="105">
        <v>14136</v>
      </c>
      <c r="G460" s="69" t="s">
        <v>91</v>
      </c>
      <c r="H460" s="106" t="s">
        <v>233</v>
      </c>
      <c r="I460" s="106" t="s">
        <v>88</v>
      </c>
      <c r="J460" s="107" t="s">
        <v>38</v>
      </c>
      <c r="K460" t="s">
        <v>39</v>
      </c>
      <c r="L460" t="str">
        <f t="shared" si="7"/>
        <v>Maria da Fé;</v>
      </c>
    </row>
    <row r="461" spans="3:12">
      <c r="C461" s="104">
        <v>314000</v>
      </c>
      <c r="D461" s="69" t="s">
        <v>622</v>
      </c>
      <c r="E461" s="104">
        <v>314000</v>
      </c>
      <c r="F461" s="105">
        <v>60142</v>
      </c>
      <c r="G461" s="69" t="s">
        <v>186</v>
      </c>
      <c r="H461" s="106" t="s">
        <v>527</v>
      </c>
      <c r="I461" s="106" t="s">
        <v>44</v>
      </c>
      <c r="J461" s="107" t="s">
        <v>38</v>
      </c>
      <c r="K461" t="s">
        <v>39</v>
      </c>
      <c r="L461" t="str">
        <f t="shared" si="7"/>
        <v>Mariana;</v>
      </c>
    </row>
    <row r="462" spans="3:12">
      <c r="C462" s="104">
        <v>314010</v>
      </c>
      <c r="D462" s="69" t="s">
        <v>623</v>
      </c>
      <c r="E462" s="104">
        <v>314010</v>
      </c>
      <c r="F462" s="105">
        <v>4134</v>
      </c>
      <c r="G462" s="69" t="s">
        <v>64</v>
      </c>
      <c r="H462" s="106" t="s">
        <v>106</v>
      </c>
      <c r="I462" s="106" t="s">
        <v>66</v>
      </c>
      <c r="J462" s="107" t="s">
        <v>38</v>
      </c>
      <c r="K462" t="s">
        <v>39</v>
      </c>
      <c r="L462" t="str">
        <f t="shared" si="7"/>
        <v>Marilac;</v>
      </c>
    </row>
    <row r="463" spans="3:12">
      <c r="C463" s="104">
        <v>314015</v>
      </c>
      <c r="D463" s="69" t="s">
        <v>624</v>
      </c>
      <c r="E463" s="104">
        <v>314015</v>
      </c>
      <c r="F463" s="105">
        <v>15207</v>
      </c>
      <c r="G463" s="69" t="s">
        <v>186</v>
      </c>
      <c r="H463" s="106" t="s">
        <v>197</v>
      </c>
      <c r="I463" s="106" t="s">
        <v>44</v>
      </c>
      <c r="J463" s="107" t="s">
        <v>61</v>
      </c>
      <c r="K463" t="s">
        <v>39</v>
      </c>
      <c r="L463" t="str">
        <f t="shared" si="7"/>
        <v>Mário Campos;</v>
      </c>
    </row>
    <row r="464" spans="3:12">
      <c r="C464" s="104">
        <v>314020</v>
      </c>
      <c r="D464" s="69" t="s">
        <v>625</v>
      </c>
      <c r="E464" s="104">
        <v>314020</v>
      </c>
      <c r="F464" s="105">
        <v>2959</v>
      </c>
      <c r="G464" s="69" t="s">
        <v>123</v>
      </c>
      <c r="H464" s="106" t="s">
        <v>200</v>
      </c>
      <c r="I464" s="106" t="s">
        <v>96</v>
      </c>
      <c r="J464" s="107" t="s">
        <v>38</v>
      </c>
      <c r="K464" t="s">
        <v>39</v>
      </c>
      <c r="L464" t="str">
        <f t="shared" si="7"/>
        <v>Maripá de Minas;</v>
      </c>
    </row>
    <row r="465" spans="3:12">
      <c r="C465" s="104">
        <v>314030</v>
      </c>
      <c r="D465" s="69" t="s">
        <v>626</v>
      </c>
      <c r="E465" s="104">
        <v>314030</v>
      </c>
      <c r="F465" s="105">
        <v>4044</v>
      </c>
      <c r="G465" s="69" t="s">
        <v>58</v>
      </c>
      <c r="H465" s="106" t="s">
        <v>129</v>
      </c>
      <c r="I465" s="106" t="s">
        <v>60</v>
      </c>
      <c r="J465" s="107" t="s">
        <v>38</v>
      </c>
      <c r="K465" t="s">
        <v>39</v>
      </c>
      <c r="L465" t="str">
        <f t="shared" si="7"/>
        <v>Marliéria;</v>
      </c>
    </row>
    <row r="466" spans="3:12">
      <c r="C466" s="104">
        <v>314040</v>
      </c>
      <c r="D466" s="69" t="s">
        <v>627</v>
      </c>
      <c r="E466" s="104">
        <v>314040</v>
      </c>
      <c r="F466" s="105">
        <v>2784</v>
      </c>
      <c r="G466" s="69" t="s">
        <v>91</v>
      </c>
      <c r="H466" s="106" t="s">
        <v>233</v>
      </c>
      <c r="I466" s="106" t="s">
        <v>88</v>
      </c>
      <c r="J466" s="107" t="s">
        <v>38</v>
      </c>
      <c r="K466" t="s">
        <v>39</v>
      </c>
      <c r="L466" t="str">
        <f t="shared" si="7"/>
        <v>Marmelópolis;</v>
      </c>
    </row>
    <row r="467" spans="3:12">
      <c r="C467" s="104">
        <v>314050</v>
      </c>
      <c r="D467" s="69" t="s">
        <v>628</v>
      </c>
      <c r="E467" s="104">
        <v>314050</v>
      </c>
      <c r="F467" s="105">
        <v>13330</v>
      </c>
      <c r="G467" s="69" t="s">
        <v>72</v>
      </c>
      <c r="H467" s="106" t="s">
        <v>208</v>
      </c>
      <c r="I467" s="106" t="s">
        <v>74</v>
      </c>
      <c r="J467" s="107" t="s">
        <v>38</v>
      </c>
      <c r="K467" t="s">
        <v>39</v>
      </c>
      <c r="L467" t="str">
        <f t="shared" si="7"/>
        <v>Martinho Campos;</v>
      </c>
    </row>
    <row r="468" spans="3:12">
      <c r="C468" s="104">
        <v>314053</v>
      </c>
      <c r="D468" s="69" t="s">
        <v>629</v>
      </c>
      <c r="E468" s="104">
        <v>314053</v>
      </c>
      <c r="F468" s="105">
        <v>8299</v>
      </c>
      <c r="G468" s="69" t="s">
        <v>50</v>
      </c>
      <c r="H468" s="106" t="s">
        <v>51</v>
      </c>
      <c r="I468" s="106" t="s">
        <v>52</v>
      </c>
      <c r="J468" s="107" t="s">
        <v>38</v>
      </c>
      <c r="K468" t="s">
        <v>39</v>
      </c>
      <c r="L468" t="str">
        <f t="shared" si="7"/>
        <v>Martins Soares;</v>
      </c>
    </row>
    <row r="469" spans="3:12">
      <c r="C469" s="69">
        <v>314055</v>
      </c>
      <c r="D469" s="69" t="s">
        <v>630</v>
      </c>
      <c r="E469" s="69">
        <v>314055</v>
      </c>
      <c r="F469" s="105">
        <v>8526</v>
      </c>
      <c r="G469" s="69" t="s">
        <v>81</v>
      </c>
      <c r="H469" s="106" t="s">
        <v>104</v>
      </c>
      <c r="I469" s="106" t="s">
        <v>79</v>
      </c>
      <c r="J469" s="107" t="s">
        <v>38</v>
      </c>
      <c r="K469" t="s">
        <v>39</v>
      </c>
      <c r="L469" t="str">
        <f t="shared" si="7"/>
        <v>Mata Verde;</v>
      </c>
    </row>
    <row r="470" spans="3:12">
      <c r="C470" s="109">
        <v>314060</v>
      </c>
      <c r="D470" s="106" t="s">
        <v>631</v>
      </c>
      <c r="E470" s="109">
        <v>314060</v>
      </c>
      <c r="F470" s="105">
        <v>4482</v>
      </c>
      <c r="G470" s="106" t="s">
        <v>117</v>
      </c>
      <c r="H470" s="106" t="s">
        <v>304</v>
      </c>
      <c r="I470" s="106" t="s">
        <v>44</v>
      </c>
      <c r="J470" s="107" t="s">
        <v>38</v>
      </c>
      <c r="K470" t="s">
        <v>39</v>
      </c>
      <c r="L470" t="str">
        <f t="shared" si="7"/>
        <v>Materlândia;</v>
      </c>
    </row>
    <row r="471" spans="3:12">
      <c r="C471" s="104">
        <v>314070</v>
      </c>
      <c r="D471" s="69" t="s">
        <v>632</v>
      </c>
      <c r="E471" s="104">
        <v>314070</v>
      </c>
      <c r="F471" s="105">
        <v>30798</v>
      </c>
      <c r="G471" s="69" t="s">
        <v>186</v>
      </c>
      <c r="H471" s="106" t="s">
        <v>197</v>
      </c>
      <c r="I471" s="106" t="s">
        <v>44</v>
      </c>
      <c r="J471" s="107" t="s">
        <v>38</v>
      </c>
      <c r="K471" t="s">
        <v>39</v>
      </c>
      <c r="L471" t="str">
        <f t="shared" si="7"/>
        <v>Mateus Leme;</v>
      </c>
    </row>
    <row r="472" spans="3:12">
      <c r="C472" s="104">
        <v>317150</v>
      </c>
      <c r="D472" s="69" t="s">
        <v>633</v>
      </c>
      <c r="E472" s="104">
        <v>317150</v>
      </c>
      <c r="F472" s="105">
        <v>3227</v>
      </c>
      <c r="G472" s="69" t="s">
        <v>64</v>
      </c>
      <c r="H472" s="106" t="s">
        <v>106</v>
      </c>
      <c r="I472" s="106" t="s">
        <v>66</v>
      </c>
      <c r="J472" s="107" t="s">
        <v>61</v>
      </c>
      <c r="K472" t="s">
        <v>39</v>
      </c>
      <c r="L472" t="str">
        <f t="shared" si="7"/>
        <v>Mathias Lobato;</v>
      </c>
    </row>
    <row r="473" spans="3:12">
      <c r="C473" s="69">
        <v>314080</v>
      </c>
      <c r="D473" s="69" t="s">
        <v>634</v>
      </c>
      <c r="E473" s="69">
        <v>314080</v>
      </c>
      <c r="F473" s="105">
        <v>14385</v>
      </c>
      <c r="G473" s="69" t="s">
        <v>123</v>
      </c>
      <c r="H473" s="106" t="s">
        <v>185</v>
      </c>
      <c r="I473" s="106" t="s">
        <v>96</v>
      </c>
      <c r="J473" s="107" t="s">
        <v>38</v>
      </c>
      <c r="K473" t="s">
        <v>39</v>
      </c>
      <c r="L473" t="str">
        <f t="shared" si="7"/>
        <v>Matias Barbosa;</v>
      </c>
    </row>
    <row r="474" spans="3:12">
      <c r="C474" s="104">
        <v>314085</v>
      </c>
      <c r="D474" s="69" t="s">
        <v>635</v>
      </c>
      <c r="E474" s="104">
        <v>314085</v>
      </c>
      <c r="F474" s="105">
        <v>11050</v>
      </c>
      <c r="G474" s="69" t="s">
        <v>192</v>
      </c>
      <c r="H474" s="106" t="s">
        <v>327</v>
      </c>
      <c r="I474" s="106" t="s">
        <v>194</v>
      </c>
      <c r="J474" s="107" t="s">
        <v>38</v>
      </c>
      <c r="K474" t="s">
        <v>39</v>
      </c>
      <c r="L474" t="str">
        <f t="shared" si="7"/>
        <v>Matias Cardoso;</v>
      </c>
    </row>
    <row r="475" spans="3:12">
      <c r="C475" s="104">
        <v>314090</v>
      </c>
      <c r="D475" s="69" t="s">
        <v>636</v>
      </c>
      <c r="E475" s="104">
        <v>314090</v>
      </c>
      <c r="F475" s="105">
        <v>18808</v>
      </c>
      <c r="G475" s="69" t="s">
        <v>50</v>
      </c>
      <c r="H475" s="106" t="s">
        <v>51</v>
      </c>
      <c r="I475" s="106" t="s">
        <v>52</v>
      </c>
      <c r="J475" s="107" t="s">
        <v>38</v>
      </c>
      <c r="K475" t="s">
        <v>39</v>
      </c>
      <c r="L475" t="str">
        <f t="shared" si="7"/>
        <v>Matipó;</v>
      </c>
    </row>
    <row r="476" spans="3:12">
      <c r="C476" s="104">
        <v>314100</v>
      </c>
      <c r="D476" s="69" t="s">
        <v>637</v>
      </c>
      <c r="E476" s="104">
        <v>314100</v>
      </c>
      <c r="F476" s="105">
        <v>12508</v>
      </c>
      <c r="G476" s="69" t="s">
        <v>192</v>
      </c>
      <c r="H476" s="106" t="s">
        <v>327</v>
      </c>
      <c r="I476" s="106" t="s">
        <v>194</v>
      </c>
      <c r="J476" s="107" t="s">
        <v>61</v>
      </c>
      <c r="K476" t="s">
        <v>39</v>
      </c>
      <c r="L476" t="str">
        <f t="shared" si="7"/>
        <v>Mato Verde;</v>
      </c>
    </row>
    <row r="477" spans="3:12">
      <c r="C477" s="104">
        <v>314110</v>
      </c>
      <c r="D477" s="69" t="s">
        <v>638</v>
      </c>
      <c r="E477" s="104">
        <v>314110</v>
      </c>
      <c r="F477" s="105">
        <v>37473</v>
      </c>
      <c r="G477" s="69" t="s">
        <v>186</v>
      </c>
      <c r="H477" s="106" t="s">
        <v>360</v>
      </c>
      <c r="I477" s="106" t="s">
        <v>44</v>
      </c>
      <c r="J477" s="107" t="s">
        <v>61</v>
      </c>
      <c r="K477" t="s">
        <v>39</v>
      </c>
      <c r="L477" t="str">
        <f t="shared" si="7"/>
        <v>Matozinhos;</v>
      </c>
    </row>
    <row r="478" spans="3:12">
      <c r="C478" s="104">
        <v>314120</v>
      </c>
      <c r="D478" s="69" t="s">
        <v>639</v>
      </c>
      <c r="E478" s="104">
        <v>314120</v>
      </c>
      <c r="F478" s="105">
        <v>3758</v>
      </c>
      <c r="G478" s="69" t="s">
        <v>145</v>
      </c>
      <c r="H478" s="106" t="s">
        <v>146</v>
      </c>
      <c r="I478" s="106" t="s">
        <v>147</v>
      </c>
      <c r="J478" s="107" t="s">
        <v>38</v>
      </c>
      <c r="K478" t="s">
        <v>39</v>
      </c>
      <c r="L478" t="str">
        <f t="shared" si="7"/>
        <v>Matutina;</v>
      </c>
    </row>
    <row r="479" spans="3:12">
      <c r="C479" s="104">
        <v>314130</v>
      </c>
      <c r="D479" s="69" t="s">
        <v>640</v>
      </c>
      <c r="E479" s="104">
        <v>314130</v>
      </c>
      <c r="F479" s="105">
        <v>3771</v>
      </c>
      <c r="G479" s="69" t="s">
        <v>72</v>
      </c>
      <c r="H479" s="106" t="s">
        <v>171</v>
      </c>
      <c r="I479" s="106" t="s">
        <v>74</v>
      </c>
      <c r="J479" s="107" t="s">
        <v>38</v>
      </c>
      <c r="K479" t="s">
        <v>39</v>
      </c>
      <c r="L479" t="str">
        <f t="shared" si="7"/>
        <v>Medeiros;</v>
      </c>
    </row>
    <row r="480" spans="3:12">
      <c r="C480" s="104">
        <v>314140</v>
      </c>
      <c r="D480" s="69" t="s">
        <v>641</v>
      </c>
      <c r="E480" s="104">
        <v>314140</v>
      </c>
      <c r="F480" s="105">
        <v>20882</v>
      </c>
      <c r="G480" s="69" t="s">
        <v>81</v>
      </c>
      <c r="H480" s="106" t="s">
        <v>347</v>
      </c>
      <c r="I480" s="106" t="s">
        <v>79</v>
      </c>
      <c r="J480" s="107" t="s">
        <v>61</v>
      </c>
      <c r="K480" t="s">
        <v>39</v>
      </c>
      <c r="L480" t="str">
        <f t="shared" si="7"/>
        <v>Medina;</v>
      </c>
    </row>
    <row r="481" spans="3:12">
      <c r="C481" s="108">
        <v>314150</v>
      </c>
      <c r="D481" s="69" t="s">
        <v>642</v>
      </c>
      <c r="E481" s="108">
        <v>314150</v>
      </c>
      <c r="F481" s="105">
        <v>6446</v>
      </c>
      <c r="G481" s="69" t="s">
        <v>64</v>
      </c>
      <c r="H481" s="106" t="s">
        <v>331</v>
      </c>
      <c r="I481" s="106" t="s">
        <v>66</v>
      </c>
      <c r="J481" s="107" t="s">
        <v>38</v>
      </c>
      <c r="K481" t="s">
        <v>39</v>
      </c>
      <c r="L481" t="str">
        <f t="shared" si="7"/>
        <v>Mendes Pimentel;</v>
      </c>
    </row>
    <row r="482" spans="3:12">
      <c r="C482" s="104">
        <v>314160</v>
      </c>
      <c r="D482" s="69" t="s">
        <v>643</v>
      </c>
      <c r="E482" s="104">
        <v>314160</v>
      </c>
      <c r="F482" s="105">
        <v>10720</v>
      </c>
      <c r="G482" s="69" t="s">
        <v>131</v>
      </c>
      <c r="H482" s="106" t="s">
        <v>227</v>
      </c>
      <c r="I482" s="106" t="s">
        <v>96</v>
      </c>
      <c r="J482" s="107" t="s">
        <v>38</v>
      </c>
      <c r="K482" t="s">
        <v>39</v>
      </c>
      <c r="L482" t="str">
        <f t="shared" si="7"/>
        <v>Mercês;</v>
      </c>
    </row>
    <row r="483" spans="3:12">
      <c r="C483" s="104">
        <v>314170</v>
      </c>
      <c r="D483" s="69" t="s">
        <v>644</v>
      </c>
      <c r="E483" s="104">
        <v>314170</v>
      </c>
      <c r="F483" s="105">
        <v>5666</v>
      </c>
      <c r="G483" s="69" t="s">
        <v>58</v>
      </c>
      <c r="H483" s="106" t="s">
        <v>59</v>
      </c>
      <c r="I483" s="106" t="s">
        <v>60</v>
      </c>
      <c r="J483" s="107" t="s">
        <v>38</v>
      </c>
      <c r="K483" t="s">
        <v>39</v>
      </c>
      <c r="L483" t="str">
        <f t="shared" si="7"/>
        <v>Mesquita;</v>
      </c>
    </row>
    <row r="484" spans="3:12">
      <c r="C484" s="104">
        <v>314180</v>
      </c>
      <c r="D484" s="69" t="s">
        <v>645</v>
      </c>
      <c r="E484" s="104">
        <v>314180</v>
      </c>
      <c r="F484" s="105">
        <v>31471</v>
      </c>
      <c r="G484" s="69" t="s">
        <v>117</v>
      </c>
      <c r="H484" s="106" t="s">
        <v>160</v>
      </c>
      <c r="I484" s="106" t="s">
        <v>119</v>
      </c>
      <c r="J484" s="107" t="s">
        <v>61</v>
      </c>
      <c r="K484" t="s">
        <v>39</v>
      </c>
      <c r="L484" t="str">
        <f t="shared" si="7"/>
        <v>Minas Novas;</v>
      </c>
    </row>
    <row r="485" spans="3:12">
      <c r="C485" s="104">
        <v>314190</v>
      </c>
      <c r="D485" s="69" t="s">
        <v>646</v>
      </c>
      <c r="E485" s="104">
        <v>314190</v>
      </c>
      <c r="F485" s="105">
        <v>3896</v>
      </c>
      <c r="G485" s="69" t="s">
        <v>86</v>
      </c>
      <c r="H485" s="106" t="s">
        <v>87</v>
      </c>
      <c r="I485" s="106" t="s">
        <v>88</v>
      </c>
      <c r="J485" s="107" t="s">
        <v>38</v>
      </c>
      <c r="K485" t="s">
        <v>39</v>
      </c>
      <c r="L485" t="str">
        <f t="shared" si="7"/>
        <v>Minduri;</v>
      </c>
    </row>
    <row r="486" spans="3:12">
      <c r="C486" s="104">
        <v>314200</v>
      </c>
      <c r="D486" s="69" t="s">
        <v>647</v>
      </c>
      <c r="E486" s="104">
        <v>314200</v>
      </c>
      <c r="F486" s="105">
        <v>13557</v>
      </c>
      <c r="G486" s="69" t="s">
        <v>192</v>
      </c>
      <c r="H486" s="106" t="s">
        <v>341</v>
      </c>
      <c r="I486" s="106" t="s">
        <v>194</v>
      </c>
      <c r="J486" s="107" t="s">
        <v>38</v>
      </c>
      <c r="K486" t="s">
        <v>39</v>
      </c>
      <c r="L486" t="str">
        <f t="shared" si="7"/>
        <v>Mirabela;</v>
      </c>
    </row>
    <row r="487" spans="3:12">
      <c r="C487" s="104">
        <v>314210</v>
      </c>
      <c r="D487" s="69" t="s">
        <v>648</v>
      </c>
      <c r="E487" s="104">
        <v>314210</v>
      </c>
      <c r="F487" s="105">
        <v>10721</v>
      </c>
      <c r="G487" s="69" t="s">
        <v>131</v>
      </c>
      <c r="H487" s="106" t="s">
        <v>132</v>
      </c>
      <c r="I487" s="106" t="s">
        <v>96</v>
      </c>
      <c r="J487" s="107" t="s">
        <v>38</v>
      </c>
      <c r="K487" t="s">
        <v>39</v>
      </c>
      <c r="L487" t="str">
        <f t="shared" si="7"/>
        <v>Miradouro;</v>
      </c>
    </row>
    <row r="488" spans="3:12">
      <c r="C488" s="104">
        <v>314220</v>
      </c>
      <c r="D488" s="69" t="s">
        <v>649</v>
      </c>
      <c r="E488" s="104">
        <v>314220</v>
      </c>
      <c r="F488" s="105">
        <v>14913</v>
      </c>
      <c r="G488" s="69" t="s">
        <v>131</v>
      </c>
      <c r="H488" s="106" t="s">
        <v>132</v>
      </c>
      <c r="I488" s="106" t="s">
        <v>96</v>
      </c>
      <c r="J488" s="107" t="s">
        <v>38</v>
      </c>
      <c r="K488" t="s">
        <v>39</v>
      </c>
      <c r="L488" t="str">
        <f t="shared" si="7"/>
        <v>Miraí;</v>
      </c>
    </row>
    <row r="489" spans="3:12">
      <c r="C489" s="104">
        <v>314225</v>
      </c>
      <c r="D489" s="69" t="s">
        <v>650</v>
      </c>
      <c r="E489" s="104">
        <v>314225</v>
      </c>
      <c r="F489" s="105">
        <v>4861</v>
      </c>
      <c r="G489" s="69" t="s">
        <v>220</v>
      </c>
      <c r="H489" s="106" t="s">
        <v>586</v>
      </c>
      <c r="I489" s="106" t="s">
        <v>194</v>
      </c>
      <c r="J489" s="107" t="s">
        <v>38</v>
      </c>
      <c r="K489" t="s">
        <v>39</v>
      </c>
      <c r="L489" t="str">
        <f t="shared" si="7"/>
        <v>Miravânia;</v>
      </c>
    </row>
    <row r="490" spans="3:12">
      <c r="C490" s="104">
        <v>314230</v>
      </c>
      <c r="D490" s="69" t="s">
        <v>651</v>
      </c>
      <c r="E490" s="104">
        <v>314230</v>
      </c>
      <c r="F490" s="105">
        <v>4904</v>
      </c>
      <c r="G490" s="69" t="s">
        <v>186</v>
      </c>
      <c r="H490" s="106" t="s">
        <v>187</v>
      </c>
      <c r="I490" s="106" t="s">
        <v>44</v>
      </c>
      <c r="J490" s="107" t="s">
        <v>38</v>
      </c>
      <c r="K490" t="s">
        <v>39</v>
      </c>
      <c r="L490" t="str">
        <f t="shared" si="7"/>
        <v>Moeda;</v>
      </c>
    </row>
    <row r="491" spans="3:12">
      <c r="C491" s="104">
        <v>314240</v>
      </c>
      <c r="D491" s="69" t="s">
        <v>652</v>
      </c>
      <c r="E491" s="104">
        <v>314240</v>
      </c>
      <c r="F491" s="105">
        <v>7479</v>
      </c>
      <c r="G491" s="69" t="s">
        <v>72</v>
      </c>
      <c r="H491" s="106" t="s">
        <v>208</v>
      </c>
      <c r="I491" s="106" t="s">
        <v>74</v>
      </c>
      <c r="J491" s="107" t="s">
        <v>38</v>
      </c>
      <c r="K491" t="s">
        <v>39</v>
      </c>
      <c r="L491" t="str">
        <f t="shared" si="7"/>
        <v>Moema;</v>
      </c>
    </row>
    <row r="492" spans="3:12">
      <c r="C492" s="104">
        <v>314250</v>
      </c>
      <c r="D492" s="69" t="s">
        <v>653</v>
      </c>
      <c r="E492" s="104">
        <v>314250</v>
      </c>
      <c r="F492" s="105">
        <v>2240</v>
      </c>
      <c r="G492" s="69" t="s">
        <v>42</v>
      </c>
      <c r="H492" s="106" t="s">
        <v>167</v>
      </c>
      <c r="I492" s="106" t="s">
        <v>44</v>
      </c>
      <c r="J492" s="107" t="s">
        <v>38</v>
      </c>
      <c r="K492" t="s">
        <v>39</v>
      </c>
      <c r="L492" t="str">
        <f t="shared" si="7"/>
        <v>Monjolos;</v>
      </c>
    </row>
    <row r="493" spans="3:12">
      <c r="C493" s="104">
        <v>314260</v>
      </c>
      <c r="D493" s="69" t="s">
        <v>654</v>
      </c>
      <c r="E493" s="104">
        <v>314260</v>
      </c>
      <c r="F493" s="105">
        <v>8648</v>
      </c>
      <c r="G493" s="69" t="s">
        <v>86</v>
      </c>
      <c r="H493" s="106" t="s">
        <v>376</v>
      </c>
      <c r="I493" s="106" t="s">
        <v>88</v>
      </c>
      <c r="J493" s="107" t="s">
        <v>38</v>
      </c>
      <c r="K493" t="s">
        <v>39</v>
      </c>
      <c r="L493" t="str">
        <f t="shared" si="7"/>
        <v>Monsenhor Paulo;</v>
      </c>
    </row>
    <row r="494" spans="3:12">
      <c r="C494" s="104">
        <v>314270</v>
      </c>
      <c r="D494" s="69" t="s">
        <v>655</v>
      </c>
      <c r="E494" s="104">
        <v>314270</v>
      </c>
      <c r="F494" s="105">
        <v>15012</v>
      </c>
      <c r="G494" s="69" t="s">
        <v>220</v>
      </c>
      <c r="H494" s="106" t="s">
        <v>586</v>
      </c>
      <c r="I494" s="106" t="s">
        <v>194</v>
      </c>
      <c r="J494" s="107" t="s">
        <v>38</v>
      </c>
      <c r="K494" t="s">
        <v>39</v>
      </c>
      <c r="L494" t="str">
        <f t="shared" si="7"/>
        <v>Montalvânia;</v>
      </c>
    </row>
    <row r="495" spans="3:12">
      <c r="C495" s="104">
        <v>314280</v>
      </c>
      <c r="D495" s="69" t="s">
        <v>656</v>
      </c>
      <c r="E495" s="104">
        <v>314280</v>
      </c>
      <c r="F495" s="105">
        <v>20999</v>
      </c>
      <c r="G495" s="69" t="s">
        <v>35</v>
      </c>
      <c r="H495" s="106" t="s">
        <v>139</v>
      </c>
      <c r="I495" s="106" t="s">
        <v>37</v>
      </c>
      <c r="J495" s="107" t="s">
        <v>61</v>
      </c>
      <c r="K495" t="s">
        <v>39</v>
      </c>
      <c r="L495" t="str">
        <f t="shared" si="7"/>
        <v>Monte Alegre de Minas;</v>
      </c>
    </row>
    <row r="496" spans="3:12">
      <c r="C496" s="104">
        <v>314290</v>
      </c>
      <c r="D496" s="69" t="s">
        <v>657</v>
      </c>
      <c r="E496" s="104">
        <v>314290</v>
      </c>
      <c r="F496" s="105">
        <v>21017</v>
      </c>
      <c r="G496" s="69" t="s">
        <v>192</v>
      </c>
      <c r="H496" s="106" t="s">
        <v>327</v>
      </c>
      <c r="I496" s="106" t="s">
        <v>194</v>
      </c>
      <c r="J496" s="107" t="s">
        <v>61</v>
      </c>
      <c r="K496" t="s">
        <v>39</v>
      </c>
      <c r="L496" t="str">
        <f t="shared" si="7"/>
        <v>Monte Azul;</v>
      </c>
    </row>
    <row r="497" spans="3:12">
      <c r="C497" s="104">
        <v>314300</v>
      </c>
      <c r="D497" s="69" t="s">
        <v>658</v>
      </c>
      <c r="E497" s="104">
        <v>314300</v>
      </c>
      <c r="F497" s="105">
        <v>13180</v>
      </c>
      <c r="G497" s="69" t="s">
        <v>97</v>
      </c>
      <c r="H497" s="106" t="s">
        <v>153</v>
      </c>
      <c r="I497" s="106" t="s">
        <v>88</v>
      </c>
      <c r="J497" s="107" t="s">
        <v>38</v>
      </c>
      <c r="K497" t="s">
        <v>39</v>
      </c>
      <c r="L497" t="str">
        <f t="shared" si="7"/>
        <v>Monte Belo;</v>
      </c>
    </row>
    <row r="498" spans="3:12">
      <c r="C498" s="104">
        <v>314310</v>
      </c>
      <c r="D498" s="69" t="s">
        <v>659</v>
      </c>
      <c r="E498" s="104">
        <v>314310</v>
      </c>
      <c r="F498" s="105">
        <v>47682</v>
      </c>
      <c r="G498" s="69" t="s">
        <v>35</v>
      </c>
      <c r="H498" s="106" t="s">
        <v>36</v>
      </c>
      <c r="I498" s="106" t="s">
        <v>37</v>
      </c>
      <c r="J498" s="107" t="s">
        <v>61</v>
      </c>
      <c r="K498" t="s">
        <v>39</v>
      </c>
      <c r="L498" t="str">
        <f t="shared" si="7"/>
        <v>Monte Carmelo;</v>
      </c>
    </row>
    <row r="499" spans="3:12">
      <c r="C499" s="69">
        <v>314315</v>
      </c>
      <c r="D499" s="69" t="s">
        <v>660</v>
      </c>
      <c r="E499" s="69">
        <v>314315</v>
      </c>
      <c r="F499" s="105">
        <v>4889</v>
      </c>
      <c r="G499" s="69" t="s">
        <v>81</v>
      </c>
      <c r="H499" s="106" t="s">
        <v>347</v>
      </c>
      <c r="I499" s="106" t="s">
        <v>79</v>
      </c>
      <c r="J499" s="107" t="s">
        <v>38</v>
      </c>
      <c r="K499" t="s">
        <v>39</v>
      </c>
      <c r="L499" t="str">
        <f t="shared" si="7"/>
        <v>Monte Formoso;</v>
      </c>
    </row>
    <row r="500" spans="3:12">
      <c r="C500" s="104">
        <v>314320</v>
      </c>
      <c r="D500" s="69" t="s">
        <v>661</v>
      </c>
      <c r="E500" s="104">
        <v>314320</v>
      </c>
      <c r="F500" s="105">
        <v>21534</v>
      </c>
      <c r="G500" s="69" t="s">
        <v>108</v>
      </c>
      <c r="H500" s="106" t="s">
        <v>539</v>
      </c>
      <c r="I500" s="106" t="s">
        <v>88</v>
      </c>
      <c r="J500" s="107" t="s">
        <v>38</v>
      </c>
      <c r="K500" t="s">
        <v>39</v>
      </c>
      <c r="L500" t="str">
        <f t="shared" si="7"/>
        <v>Monte Santo de Minas;</v>
      </c>
    </row>
    <row r="501" spans="3:12">
      <c r="C501" s="104">
        <v>314340</v>
      </c>
      <c r="D501" s="69" t="s">
        <v>662</v>
      </c>
      <c r="E501" s="104">
        <v>314340</v>
      </c>
      <c r="F501" s="105">
        <v>23569</v>
      </c>
      <c r="G501" s="69" t="s">
        <v>91</v>
      </c>
      <c r="H501" s="106" t="s">
        <v>215</v>
      </c>
      <c r="I501" s="106" t="s">
        <v>88</v>
      </c>
      <c r="J501" s="107" t="s">
        <v>38</v>
      </c>
      <c r="K501" t="s">
        <v>39</v>
      </c>
      <c r="L501" t="str">
        <f t="shared" si="7"/>
        <v>Monte Sião;</v>
      </c>
    </row>
    <row r="502" spans="3:12">
      <c r="C502" s="104">
        <v>314330</v>
      </c>
      <c r="D502" s="69" t="s">
        <v>192</v>
      </c>
      <c r="E502" s="104">
        <v>314330</v>
      </c>
      <c r="F502" s="105">
        <v>404804</v>
      </c>
      <c r="G502" s="69" t="s">
        <v>192</v>
      </c>
      <c r="H502" s="106" t="s">
        <v>341</v>
      </c>
      <c r="I502" s="106" t="s">
        <v>194</v>
      </c>
      <c r="J502" s="107" t="s">
        <v>61</v>
      </c>
      <c r="K502" t="s">
        <v>39</v>
      </c>
      <c r="L502" t="str">
        <f t="shared" si="7"/>
        <v>Montes Claros;</v>
      </c>
    </row>
    <row r="503" spans="3:12">
      <c r="C503" s="69">
        <v>314345</v>
      </c>
      <c r="D503" s="69" t="s">
        <v>663</v>
      </c>
      <c r="E503" s="69">
        <v>314345</v>
      </c>
      <c r="F503" s="105">
        <v>8180</v>
      </c>
      <c r="G503" s="69" t="s">
        <v>192</v>
      </c>
      <c r="H503" s="106" t="s">
        <v>193</v>
      </c>
      <c r="I503" s="106" t="s">
        <v>194</v>
      </c>
      <c r="J503" s="107" t="s">
        <v>38</v>
      </c>
      <c r="K503" t="s">
        <v>39</v>
      </c>
      <c r="L503" t="str">
        <f t="shared" si="7"/>
        <v>Montezuma;</v>
      </c>
    </row>
    <row r="504" spans="3:12">
      <c r="C504" s="104">
        <v>314350</v>
      </c>
      <c r="D504" s="69" t="s">
        <v>664</v>
      </c>
      <c r="E504" s="104">
        <v>314350</v>
      </c>
      <c r="F504" s="105">
        <v>8815</v>
      </c>
      <c r="G504" s="69" t="s">
        <v>42</v>
      </c>
      <c r="H504" s="106" t="s">
        <v>43</v>
      </c>
      <c r="I504" s="106" t="s">
        <v>44</v>
      </c>
      <c r="J504" s="107" t="s">
        <v>38</v>
      </c>
      <c r="K504" t="s">
        <v>39</v>
      </c>
      <c r="L504" t="str">
        <f t="shared" si="7"/>
        <v>Morada Nova de Minas;</v>
      </c>
    </row>
    <row r="505" spans="3:12">
      <c r="C505" s="104">
        <v>314360</v>
      </c>
      <c r="D505" s="69" t="s">
        <v>665</v>
      </c>
      <c r="E505" s="104">
        <v>314360</v>
      </c>
      <c r="F505" s="105">
        <v>2488</v>
      </c>
      <c r="G505" s="69" t="s">
        <v>42</v>
      </c>
      <c r="H505" s="106" t="s">
        <v>167</v>
      </c>
      <c r="I505" s="106" t="s">
        <v>44</v>
      </c>
      <c r="J505" s="107" t="s">
        <v>38</v>
      </c>
      <c r="K505" t="s">
        <v>39</v>
      </c>
      <c r="L505" t="str">
        <f t="shared" si="7"/>
        <v>Morro da Garça;</v>
      </c>
    </row>
    <row r="506" spans="3:12">
      <c r="C506" s="104">
        <v>314370</v>
      </c>
      <c r="D506" s="69" t="s">
        <v>666</v>
      </c>
      <c r="E506" s="104">
        <v>314370</v>
      </c>
      <c r="F506" s="105">
        <v>3211</v>
      </c>
      <c r="G506" s="69" t="s">
        <v>175</v>
      </c>
      <c r="H506" s="106" t="s">
        <v>176</v>
      </c>
      <c r="I506" s="106" t="s">
        <v>44</v>
      </c>
      <c r="J506" s="107" t="s">
        <v>38</v>
      </c>
      <c r="K506" t="s">
        <v>39</v>
      </c>
      <c r="L506" t="str">
        <f t="shared" si="7"/>
        <v>Morro do Pilar;</v>
      </c>
    </row>
    <row r="507" spans="3:12">
      <c r="C507" s="104">
        <v>314380</v>
      </c>
      <c r="D507" s="69" t="s">
        <v>667</v>
      </c>
      <c r="E507" s="104">
        <v>314380</v>
      </c>
      <c r="F507" s="105">
        <v>6065</v>
      </c>
      <c r="G507" s="69" t="s">
        <v>91</v>
      </c>
      <c r="H507" s="106" t="s">
        <v>215</v>
      </c>
      <c r="I507" s="106" t="s">
        <v>88</v>
      </c>
      <c r="J507" s="107" t="s">
        <v>38</v>
      </c>
      <c r="K507" t="s">
        <v>39</v>
      </c>
      <c r="L507" t="str">
        <f t="shared" si="7"/>
        <v>Munhoz;</v>
      </c>
    </row>
    <row r="508" spans="3:12">
      <c r="C508" s="104">
        <v>314390</v>
      </c>
      <c r="D508" s="69" t="s">
        <v>668</v>
      </c>
      <c r="E508" s="104">
        <v>314390</v>
      </c>
      <c r="F508" s="105">
        <v>108113</v>
      </c>
      <c r="G508" s="69" t="s">
        <v>131</v>
      </c>
      <c r="H508" s="106" t="s">
        <v>132</v>
      </c>
      <c r="I508" s="106" t="s">
        <v>96</v>
      </c>
      <c r="J508" s="107" t="s">
        <v>38</v>
      </c>
      <c r="K508" t="s">
        <v>39</v>
      </c>
      <c r="L508" t="str">
        <f t="shared" si="7"/>
        <v>Muriaé;</v>
      </c>
    </row>
    <row r="509" spans="3:12">
      <c r="C509" s="104">
        <v>314400</v>
      </c>
      <c r="D509" s="69" t="s">
        <v>669</v>
      </c>
      <c r="E509" s="104">
        <v>314400</v>
      </c>
      <c r="F509" s="105">
        <v>26997</v>
      </c>
      <c r="G509" s="69" t="s">
        <v>50</v>
      </c>
      <c r="H509" s="106" t="s">
        <v>51</v>
      </c>
      <c r="I509" s="106" t="s">
        <v>52</v>
      </c>
      <c r="J509" s="107" t="s">
        <v>38</v>
      </c>
      <c r="K509" t="s">
        <v>39</v>
      </c>
      <c r="L509" t="str">
        <f t="shared" si="7"/>
        <v>Mutum;</v>
      </c>
    </row>
    <row r="510" spans="3:12">
      <c r="C510" s="104">
        <v>314410</v>
      </c>
      <c r="D510" s="69" t="s">
        <v>670</v>
      </c>
      <c r="E510" s="104">
        <v>314410</v>
      </c>
      <c r="F510" s="105">
        <v>20594</v>
      </c>
      <c r="G510" s="69" t="s">
        <v>97</v>
      </c>
      <c r="H510" s="106" t="s">
        <v>153</v>
      </c>
      <c r="I510" s="106" t="s">
        <v>88</v>
      </c>
      <c r="J510" s="107" t="s">
        <v>38</v>
      </c>
      <c r="K510" t="s">
        <v>39</v>
      </c>
      <c r="L510" t="str">
        <f t="shared" si="7"/>
        <v>Muzambinho;</v>
      </c>
    </row>
    <row r="511" spans="3:12">
      <c r="C511" s="104">
        <v>314420</v>
      </c>
      <c r="D511" s="69" t="s">
        <v>671</v>
      </c>
      <c r="E511" s="104">
        <v>314420</v>
      </c>
      <c r="F511" s="105">
        <v>3219</v>
      </c>
      <c r="G511" s="69" t="s">
        <v>64</v>
      </c>
      <c r="H511" s="106" t="s">
        <v>106</v>
      </c>
      <c r="I511" s="106" t="s">
        <v>66</v>
      </c>
      <c r="J511" s="107" t="s">
        <v>38</v>
      </c>
      <c r="K511" t="s">
        <v>39</v>
      </c>
      <c r="L511" t="str">
        <f t="shared" si="7"/>
        <v>Nacip Raydan;</v>
      </c>
    </row>
    <row r="512" spans="3:12">
      <c r="C512" s="104">
        <v>314430</v>
      </c>
      <c r="D512" s="69" t="s">
        <v>672</v>
      </c>
      <c r="E512" s="104">
        <v>314430</v>
      </c>
      <c r="F512" s="105">
        <v>40839</v>
      </c>
      <c r="G512" s="69" t="s">
        <v>77</v>
      </c>
      <c r="H512" s="106" t="s">
        <v>302</v>
      </c>
      <c r="I512" s="106" t="s">
        <v>79</v>
      </c>
      <c r="J512" s="107" t="s">
        <v>61</v>
      </c>
      <c r="K512" t="s">
        <v>39</v>
      </c>
      <c r="L512" t="str">
        <f t="shared" si="7"/>
        <v>Nanuque;</v>
      </c>
    </row>
    <row r="513" spans="3:12">
      <c r="C513" s="104">
        <v>314435</v>
      </c>
      <c r="D513" s="69" t="s">
        <v>673</v>
      </c>
      <c r="E513" s="104">
        <v>314435</v>
      </c>
      <c r="F513" s="105">
        <v>6939</v>
      </c>
      <c r="G513" s="69" t="s">
        <v>58</v>
      </c>
      <c r="H513" s="106" t="s">
        <v>59</v>
      </c>
      <c r="I513" s="106" t="s">
        <v>60</v>
      </c>
      <c r="J513" s="107" t="s">
        <v>38</v>
      </c>
      <c r="K513" t="s">
        <v>39</v>
      </c>
      <c r="L513" t="str">
        <f t="shared" si="7"/>
        <v>Naque;</v>
      </c>
    </row>
    <row r="514" spans="3:12">
      <c r="C514" s="104">
        <v>314437</v>
      </c>
      <c r="D514" s="69" t="s">
        <v>674</v>
      </c>
      <c r="E514" s="104">
        <v>314437</v>
      </c>
      <c r="F514" s="105">
        <v>3314</v>
      </c>
      <c r="G514" s="69" t="s">
        <v>162</v>
      </c>
      <c r="H514" s="106" t="s">
        <v>163</v>
      </c>
      <c r="I514" s="106" t="s">
        <v>147</v>
      </c>
      <c r="J514" s="107" t="s">
        <v>38</v>
      </c>
      <c r="K514" t="s">
        <v>39</v>
      </c>
      <c r="L514" t="str">
        <f t="shared" si="7"/>
        <v>Natalândia;</v>
      </c>
    </row>
    <row r="515" spans="3:12">
      <c r="C515" s="104">
        <v>314440</v>
      </c>
      <c r="D515" s="69" t="s">
        <v>675</v>
      </c>
      <c r="E515" s="104">
        <v>314440</v>
      </c>
      <c r="F515" s="105">
        <v>4731</v>
      </c>
      <c r="G515" s="69" t="s">
        <v>91</v>
      </c>
      <c r="H515" s="106" t="s">
        <v>215</v>
      </c>
      <c r="I515" s="106" t="s">
        <v>88</v>
      </c>
      <c r="J515" s="107" t="s">
        <v>38</v>
      </c>
      <c r="K515" t="s">
        <v>39</v>
      </c>
      <c r="L515" t="str">
        <f t="shared" ref="L515:L578" si="8">D515&amp;K515</f>
        <v>Natércia;</v>
      </c>
    </row>
    <row r="516" spans="3:12">
      <c r="C516" s="104">
        <v>314450</v>
      </c>
      <c r="D516" s="69" t="s">
        <v>676</v>
      </c>
      <c r="E516" s="104">
        <v>314450</v>
      </c>
      <c r="F516" s="105">
        <v>8555</v>
      </c>
      <c r="G516" s="69" t="s">
        <v>180</v>
      </c>
      <c r="H516" s="106" t="s">
        <v>181</v>
      </c>
      <c r="I516" s="106" t="s">
        <v>102</v>
      </c>
      <c r="J516" s="107" t="s">
        <v>38</v>
      </c>
      <c r="K516" t="s">
        <v>39</v>
      </c>
      <c r="L516" t="str">
        <f t="shared" si="8"/>
        <v>Nazareno;</v>
      </c>
    </row>
    <row r="517" spans="3:12">
      <c r="C517" s="104">
        <v>314460</v>
      </c>
      <c r="D517" s="69" t="s">
        <v>677</v>
      </c>
      <c r="E517" s="104">
        <v>314460</v>
      </c>
      <c r="F517" s="105">
        <v>26709</v>
      </c>
      <c r="G517" s="69" t="s">
        <v>86</v>
      </c>
      <c r="H517" s="106" t="s">
        <v>316</v>
      </c>
      <c r="I517" s="106" t="s">
        <v>88</v>
      </c>
      <c r="J517" s="107" t="s">
        <v>61</v>
      </c>
      <c r="K517" t="s">
        <v>39</v>
      </c>
      <c r="L517" t="str">
        <f t="shared" si="8"/>
        <v>Nepomuceno;</v>
      </c>
    </row>
    <row r="518" spans="3:12">
      <c r="C518" s="69">
        <v>314465</v>
      </c>
      <c r="D518" s="69" t="s">
        <v>678</v>
      </c>
      <c r="E518" s="69">
        <v>314465</v>
      </c>
      <c r="F518" s="105">
        <v>10263</v>
      </c>
      <c r="G518" s="69" t="s">
        <v>192</v>
      </c>
      <c r="H518" s="106" t="s">
        <v>193</v>
      </c>
      <c r="I518" s="106" t="s">
        <v>194</v>
      </c>
      <c r="J518" s="107" t="s">
        <v>38</v>
      </c>
      <c r="K518" t="s">
        <v>39</v>
      </c>
      <c r="L518" t="str">
        <f t="shared" si="8"/>
        <v>Ninheira;</v>
      </c>
    </row>
    <row r="519" spans="3:12">
      <c r="C519" s="108">
        <v>314467</v>
      </c>
      <c r="D519" s="69" t="s">
        <v>679</v>
      </c>
      <c r="E519" s="108">
        <v>314467</v>
      </c>
      <c r="F519" s="105">
        <v>3255</v>
      </c>
      <c r="G519" s="69" t="s">
        <v>64</v>
      </c>
      <c r="H519" s="106" t="s">
        <v>331</v>
      </c>
      <c r="I519" s="106" t="s">
        <v>66</v>
      </c>
      <c r="J519" s="107" t="s">
        <v>38</v>
      </c>
      <c r="K519" t="s">
        <v>39</v>
      </c>
      <c r="L519" t="str">
        <f t="shared" si="8"/>
        <v>Nova Belém;</v>
      </c>
    </row>
    <row r="520" spans="3:12">
      <c r="C520" s="104">
        <v>314470</v>
      </c>
      <c r="D520" s="69" t="s">
        <v>680</v>
      </c>
      <c r="E520" s="104">
        <v>314470</v>
      </c>
      <c r="F520" s="105">
        <v>17607</v>
      </c>
      <c r="G520" s="69" t="s">
        <v>175</v>
      </c>
      <c r="H520" s="106" t="s">
        <v>183</v>
      </c>
      <c r="I520" s="106" t="s">
        <v>44</v>
      </c>
      <c r="J520" s="107" t="s">
        <v>38</v>
      </c>
      <c r="K520" t="s">
        <v>39</v>
      </c>
      <c r="L520" t="str">
        <f t="shared" si="8"/>
        <v>Nova Era;</v>
      </c>
    </row>
    <row r="521" spans="3:12">
      <c r="C521" s="104">
        <v>314480</v>
      </c>
      <c r="D521" s="69" t="s">
        <v>681</v>
      </c>
      <c r="E521" s="104">
        <v>314480</v>
      </c>
      <c r="F521" s="105">
        <v>93577</v>
      </c>
      <c r="G521" s="69" t="s">
        <v>186</v>
      </c>
      <c r="H521" s="106" t="s">
        <v>187</v>
      </c>
      <c r="I521" s="106" t="s">
        <v>44</v>
      </c>
      <c r="J521" s="107" t="s">
        <v>61</v>
      </c>
      <c r="K521" t="s">
        <v>39</v>
      </c>
      <c r="L521" t="str">
        <f t="shared" si="8"/>
        <v>Nova Lima;</v>
      </c>
    </row>
    <row r="522" spans="3:12">
      <c r="C522" s="104">
        <v>314490</v>
      </c>
      <c r="D522" s="69" t="s">
        <v>682</v>
      </c>
      <c r="E522" s="104">
        <v>314490</v>
      </c>
      <c r="F522" s="105">
        <v>3627</v>
      </c>
      <c r="G522" s="69" t="s">
        <v>77</v>
      </c>
      <c r="H522" s="106" t="s">
        <v>263</v>
      </c>
      <c r="I522" s="106" t="s">
        <v>79</v>
      </c>
      <c r="J522" s="107" t="s">
        <v>61</v>
      </c>
      <c r="K522" t="s">
        <v>39</v>
      </c>
      <c r="L522" t="str">
        <f t="shared" si="8"/>
        <v>Nova Módica;</v>
      </c>
    </row>
    <row r="523" spans="3:12">
      <c r="C523" s="104">
        <v>314500</v>
      </c>
      <c r="D523" s="69" t="s">
        <v>683</v>
      </c>
      <c r="E523" s="104">
        <v>314500</v>
      </c>
      <c r="F523" s="105">
        <v>15280</v>
      </c>
      <c r="G523" s="69" t="s">
        <v>35</v>
      </c>
      <c r="H523" s="106" t="s">
        <v>139</v>
      </c>
      <c r="I523" s="106" t="s">
        <v>37</v>
      </c>
      <c r="J523" s="107" t="s">
        <v>38</v>
      </c>
      <c r="K523" t="s">
        <v>39</v>
      </c>
      <c r="L523" t="str">
        <f t="shared" si="8"/>
        <v>Nova Ponte;</v>
      </c>
    </row>
    <row r="524" spans="3:12">
      <c r="C524" s="104">
        <v>314505</v>
      </c>
      <c r="D524" s="69" t="s">
        <v>684</v>
      </c>
      <c r="E524" s="104">
        <v>314505</v>
      </c>
      <c r="F524" s="105">
        <v>7504</v>
      </c>
      <c r="G524" s="69" t="s">
        <v>192</v>
      </c>
      <c r="H524" s="106" t="s">
        <v>327</v>
      </c>
      <c r="I524" s="106" t="s">
        <v>194</v>
      </c>
      <c r="J524" s="107" t="s">
        <v>38</v>
      </c>
      <c r="K524" t="s">
        <v>39</v>
      </c>
      <c r="L524" t="str">
        <f t="shared" si="8"/>
        <v>Nova Porteirinha;</v>
      </c>
    </row>
    <row r="525" spans="3:12">
      <c r="C525" s="104">
        <v>314510</v>
      </c>
      <c r="D525" s="69" t="s">
        <v>685</v>
      </c>
      <c r="E525" s="104">
        <v>314510</v>
      </c>
      <c r="F525" s="105">
        <v>16610</v>
      </c>
      <c r="G525" s="69" t="s">
        <v>108</v>
      </c>
      <c r="H525" s="106" t="s">
        <v>109</v>
      </c>
      <c r="I525" s="106" t="s">
        <v>88</v>
      </c>
      <c r="J525" s="107" t="s">
        <v>38</v>
      </c>
      <c r="K525" t="s">
        <v>39</v>
      </c>
      <c r="L525" t="str">
        <f t="shared" si="8"/>
        <v>Nova Resende;</v>
      </c>
    </row>
    <row r="526" spans="3:12">
      <c r="C526" s="69">
        <v>314520</v>
      </c>
      <c r="D526" s="69" t="s">
        <v>686</v>
      </c>
      <c r="E526" s="69">
        <v>314520</v>
      </c>
      <c r="F526" s="105">
        <v>99770</v>
      </c>
      <c r="G526" s="69" t="s">
        <v>72</v>
      </c>
      <c r="H526" s="106" t="s">
        <v>355</v>
      </c>
      <c r="I526" s="106" t="s">
        <v>74</v>
      </c>
      <c r="J526" s="107" t="s">
        <v>61</v>
      </c>
      <c r="K526" t="s">
        <v>39</v>
      </c>
      <c r="L526" t="str">
        <f t="shared" si="8"/>
        <v>Nova Serrana;</v>
      </c>
    </row>
    <row r="527" spans="3:12">
      <c r="C527" s="104">
        <v>313660</v>
      </c>
      <c r="D527" s="69" t="s">
        <v>687</v>
      </c>
      <c r="E527" s="104">
        <v>313660</v>
      </c>
      <c r="F527" s="105">
        <v>5718</v>
      </c>
      <c r="G527" s="69" t="s">
        <v>186</v>
      </c>
      <c r="H527" s="106" t="s">
        <v>187</v>
      </c>
      <c r="I527" s="106" t="s">
        <v>44</v>
      </c>
      <c r="J527" s="107" t="s">
        <v>38</v>
      </c>
      <c r="K527" t="s">
        <v>39</v>
      </c>
      <c r="L527" t="str">
        <f t="shared" si="8"/>
        <v>Nova União;</v>
      </c>
    </row>
    <row r="528" spans="3:12">
      <c r="C528" s="104">
        <v>314530</v>
      </c>
      <c r="D528" s="69" t="s">
        <v>688</v>
      </c>
      <c r="E528" s="104">
        <v>314530</v>
      </c>
      <c r="F528" s="105">
        <v>31326</v>
      </c>
      <c r="G528" s="69" t="s">
        <v>77</v>
      </c>
      <c r="H528" s="106" t="s">
        <v>126</v>
      </c>
      <c r="I528" s="106" t="s">
        <v>79</v>
      </c>
      <c r="J528" s="107" t="s">
        <v>61</v>
      </c>
      <c r="K528" t="s">
        <v>39</v>
      </c>
      <c r="L528" t="str">
        <f t="shared" si="8"/>
        <v>Novo Cruzeiro;</v>
      </c>
    </row>
    <row r="529" spans="3:12">
      <c r="C529" s="69">
        <v>314535</v>
      </c>
      <c r="D529" s="69" t="s">
        <v>689</v>
      </c>
      <c r="E529" s="69">
        <v>314535</v>
      </c>
      <c r="F529" s="105">
        <v>10731</v>
      </c>
      <c r="G529" s="69" t="s">
        <v>77</v>
      </c>
      <c r="H529" s="106" t="s">
        <v>126</v>
      </c>
      <c r="I529" s="106" t="s">
        <v>79</v>
      </c>
      <c r="J529" s="107" t="s">
        <v>38</v>
      </c>
      <c r="K529" t="s">
        <v>39</v>
      </c>
      <c r="L529" t="str">
        <f t="shared" si="8"/>
        <v>Novo Oriente de Minas;</v>
      </c>
    </row>
    <row r="530" spans="3:12">
      <c r="C530" s="69">
        <v>314537</v>
      </c>
      <c r="D530" s="69" t="s">
        <v>690</v>
      </c>
      <c r="E530" s="69">
        <v>314537</v>
      </c>
      <c r="F530" s="105">
        <v>5273</v>
      </c>
      <c r="G530" s="69" t="s">
        <v>192</v>
      </c>
      <c r="H530" s="106" t="s">
        <v>469</v>
      </c>
      <c r="I530" s="106" t="s">
        <v>194</v>
      </c>
      <c r="J530" s="107" t="s">
        <v>38</v>
      </c>
      <c r="K530" t="s">
        <v>39</v>
      </c>
      <c r="L530" t="str">
        <f t="shared" si="8"/>
        <v>Novorizonte;</v>
      </c>
    </row>
    <row r="531" spans="3:12">
      <c r="C531" s="69">
        <v>314540</v>
      </c>
      <c r="D531" s="69" t="s">
        <v>691</v>
      </c>
      <c r="E531" s="69">
        <v>314540</v>
      </c>
      <c r="F531" s="105">
        <v>1775</v>
      </c>
      <c r="G531" s="69" t="s">
        <v>123</v>
      </c>
      <c r="H531" s="106" t="s">
        <v>124</v>
      </c>
      <c r="I531" s="106" t="s">
        <v>96</v>
      </c>
      <c r="J531" s="107" t="s">
        <v>38</v>
      </c>
      <c r="K531" t="s">
        <v>39</v>
      </c>
      <c r="L531" t="str">
        <f t="shared" si="8"/>
        <v>Olaria;</v>
      </c>
    </row>
    <row r="532" spans="3:12">
      <c r="C532" s="104">
        <v>314545</v>
      </c>
      <c r="D532" s="69" t="s">
        <v>692</v>
      </c>
      <c r="E532" s="104">
        <v>314545</v>
      </c>
      <c r="F532" s="105">
        <v>6018</v>
      </c>
      <c r="G532" s="69" t="s">
        <v>192</v>
      </c>
      <c r="H532" s="106" t="s">
        <v>206</v>
      </c>
      <c r="I532" s="106" t="s">
        <v>194</v>
      </c>
      <c r="J532" s="107" t="s">
        <v>38</v>
      </c>
      <c r="K532" t="s">
        <v>39</v>
      </c>
      <c r="L532" t="str">
        <f t="shared" si="8"/>
        <v>Olhos-d'Água;</v>
      </c>
    </row>
    <row r="533" spans="3:12">
      <c r="C533" s="104">
        <v>314550</v>
      </c>
      <c r="D533" s="69" t="s">
        <v>693</v>
      </c>
      <c r="E533" s="104">
        <v>314550</v>
      </c>
      <c r="F533" s="105">
        <v>2765</v>
      </c>
      <c r="G533" s="69" t="s">
        <v>86</v>
      </c>
      <c r="H533" s="106" t="s">
        <v>87</v>
      </c>
      <c r="I533" s="106" t="s">
        <v>88</v>
      </c>
      <c r="J533" s="107" t="s">
        <v>38</v>
      </c>
      <c r="K533" t="s">
        <v>39</v>
      </c>
      <c r="L533" t="str">
        <f t="shared" si="8"/>
        <v>Olímpio Noronha;</v>
      </c>
    </row>
    <row r="534" spans="3:12">
      <c r="C534" s="104">
        <v>314560</v>
      </c>
      <c r="D534" s="69" t="s">
        <v>694</v>
      </c>
      <c r="E534" s="104">
        <v>314560</v>
      </c>
      <c r="F534" s="105">
        <v>41529</v>
      </c>
      <c r="G534" s="69" t="s">
        <v>72</v>
      </c>
      <c r="H534" s="106" t="s">
        <v>307</v>
      </c>
      <c r="I534" s="106" t="s">
        <v>74</v>
      </c>
      <c r="J534" s="110" t="s">
        <v>61</v>
      </c>
      <c r="K534" t="s">
        <v>39</v>
      </c>
      <c r="L534" t="str">
        <f t="shared" si="8"/>
        <v>Oliveira;</v>
      </c>
    </row>
    <row r="535" spans="3:12">
      <c r="C535" s="104">
        <v>314570</v>
      </c>
      <c r="D535" s="69" t="s">
        <v>695</v>
      </c>
      <c r="E535" s="104">
        <v>314570</v>
      </c>
      <c r="F535" s="105">
        <v>2136</v>
      </c>
      <c r="G535" s="69" t="s">
        <v>123</v>
      </c>
      <c r="H535" s="106" t="s">
        <v>135</v>
      </c>
      <c r="I535" s="106" t="s">
        <v>96</v>
      </c>
      <c r="J535" s="107" t="s">
        <v>38</v>
      </c>
      <c r="K535" t="s">
        <v>39</v>
      </c>
      <c r="L535" t="str">
        <f t="shared" si="8"/>
        <v>Oliveira Fortes;</v>
      </c>
    </row>
    <row r="536" spans="3:12">
      <c r="C536" s="69">
        <v>314580</v>
      </c>
      <c r="D536" s="69" t="s">
        <v>696</v>
      </c>
      <c r="E536" s="69">
        <v>314580</v>
      </c>
      <c r="F536" s="105">
        <v>3144</v>
      </c>
      <c r="G536" s="69" t="s">
        <v>72</v>
      </c>
      <c r="H536" s="106" t="s">
        <v>355</v>
      </c>
      <c r="I536" s="106" t="s">
        <v>74</v>
      </c>
      <c r="J536" s="107" t="s">
        <v>38</v>
      </c>
      <c r="K536" t="s">
        <v>39</v>
      </c>
      <c r="L536" t="str">
        <f t="shared" si="8"/>
        <v>Onça de Pitangui;</v>
      </c>
    </row>
    <row r="537" spans="3:12">
      <c r="C537" s="104">
        <v>314585</v>
      </c>
      <c r="D537" s="69" t="s">
        <v>697</v>
      </c>
      <c r="E537" s="104">
        <v>314585</v>
      </c>
      <c r="F537" s="105">
        <v>4647</v>
      </c>
      <c r="G537" s="69" t="s">
        <v>55</v>
      </c>
      <c r="H537" s="106" t="s">
        <v>56</v>
      </c>
      <c r="I537" s="106" t="s">
        <v>52</v>
      </c>
      <c r="J537" s="107" t="s">
        <v>38</v>
      </c>
      <c r="K537" t="s">
        <v>39</v>
      </c>
      <c r="L537" t="str">
        <f t="shared" si="8"/>
        <v>Oratórios;</v>
      </c>
    </row>
    <row r="538" spans="3:12">
      <c r="C538" s="104">
        <v>314587</v>
      </c>
      <c r="D538" s="69" t="s">
        <v>698</v>
      </c>
      <c r="E538" s="104">
        <v>314587</v>
      </c>
      <c r="F538" s="105">
        <v>7954</v>
      </c>
      <c r="G538" s="69" t="s">
        <v>50</v>
      </c>
      <c r="H538" s="106" t="s">
        <v>254</v>
      </c>
      <c r="I538" s="106" t="s">
        <v>96</v>
      </c>
      <c r="J538" s="107" t="s">
        <v>38</v>
      </c>
      <c r="K538" t="s">
        <v>39</v>
      </c>
      <c r="L538" t="str">
        <f t="shared" si="8"/>
        <v>Orizânia;</v>
      </c>
    </row>
    <row r="539" spans="3:12">
      <c r="C539" s="104">
        <v>314590</v>
      </c>
      <c r="D539" s="69" t="s">
        <v>699</v>
      </c>
      <c r="E539" s="104">
        <v>314590</v>
      </c>
      <c r="F539" s="105">
        <v>39121</v>
      </c>
      <c r="G539" s="69" t="s">
        <v>100</v>
      </c>
      <c r="H539" s="106" t="s">
        <v>363</v>
      </c>
      <c r="I539" s="106" t="s">
        <v>102</v>
      </c>
      <c r="J539" s="107" t="s">
        <v>61</v>
      </c>
      <c r="K539" t="s">
        <v>39</v>
      </c>
      <c r="L539" t="str">
        <f t="shared" si="8"/>
        <v>Ouro Branco;</v>
      </c>
    </row>
    <row r="540" spans="3:12">
      <c r="C540" s="104">
        <v>314600</v>
      </c>
      <c r="D540" s="69" t="s">
        <v>700</v>
      </c>
      <c r="E540" s="104">
        <v>314600</v>
      </c>
      <c r="F540" s="105">
        <v>33481</v>
      </c>
      <c r="G540" s="69" t="s">
        <v>91</v>
      </c>
      <c r="H540" s="106" t="s">
        <v>215</v>
      </c>
      <c r="I540" s="106" t="s">
        <v>88</v>
      </c>
      <c r="J540" s="107" t="s">
        <v>38</v>
      </c>
      <c r="K540" t="s">
        <v>39</v>
      </c>
      <c r="L540" t="str">
        <f t="shared" si="8"/>
        <v>Ouro Fino;</v>
      </c>
    </row>
    <row r="541" spans="3:12">
      <c r="C541" s="104">
        <v>314610</v>
      </c>
      <c r="D541" s="69" t="s">
        <v>701</v>
      </c>
      <c r="E541" s="104">
        <v>314610</v>
      </c>
      <c r="F541" s="105">
        <v>73994</v>
      </c>
      <c r="G541" s="69" t="s">
        <v>186</v>
      </c>
      <c r="H541" s="106" t="s">
        <v>527</v>
      </c>
      <c r="I541" s="106" t="s">
        <v>44</v>
      </c>
      <c r="J541" s="107" t="s">
        <v>61</v>
      </c>
      <c r="K541" t="s">
        <v>39</v>
      </c>
      <c r="L541" t="str">
        <f t="shared" si="8"/>
        <v>Ouro Preto;</v>
      </c>
    </row>
    <row r="542" spans="3:12">
      <c r="C542" s="104">
        <v>314620</v>
      </c>
      <c r="D542" s="69" t="s">
        <v>702</v>
      </c>
      <c r="E542" s="104">
        <v>314620</v>
      </c>
      <c r="F542" s="105">
        <v>5954</v>
      </c>
      <c r="G542" s="69" t="s">
        <v>77</v>
      </c>
      <c r="H542" s="106" t="s">
        <v>126</v>
      </c>
      <c r="I542" s="106" t="s">
        <v>79</v>
      </c>
      <c r="J542" s="107" t="s">
        <v>61</v>
      </c>
      <c r="K542" t="s">
        <v>39</v>
      </c>
      <c r="L542" t="str">
        <f t="shared" si="8"/>
        <v>Ouro Verde de Minas;</v>
      </c>
    </row>
    <row r="543" spans="3:12">
      <c r="C543" s="69">
        <v>314625</v>
      </c>
      <c r="D543" s="69" t="s">
        <v>703</v>
      </c>
      <c r="E543" s="69">
        <v>314625</v>
      </c>
      <c r="F543" s="105">
        <v>6332</v>
      </c>
      <c r="G543" s="69" t="s">
        <v>192</v>
      </c>
      <c r="H543" s="106" t="s">
        <v>469</v>
      </c>
      <c r="I543" s="106" t="s">
        <v>194</v>
      </c>
      <c r="J543" s="107" t="s">
        <v>38</v>
      </c>
      <c r="K543" t="s">
        <v>39</v>
      </c>
      <c r="L543" t="str">
        <f t="shared" si="8"/>
        <v>Padre Carvalho;</v>
      </c>
    </row>
    <row r="544" spans="3:12">
      <c r="C544" s="104">
        <v>314630</v>
      </c>
      <c r="D544" s="69" t="s">
        <v>704</v>
      </c>
      <c r="E544" s="104">
        <v>314630</v>
      </c>
      <c r="F544" s="105">
        <v>20052</v>
      </c>
      <c r="G544" s="69" t="s">
        <v>77</v>
      </c>
      <c r="H544" s="106" t="s">
        <v>292</v>
      </c>
      <c r="I544" s="106" t="s">
        <v>79</v>
      </c>
      <c r="J544" s="107" t="s">
        <v>61</v>
      </c>
      <c r="K544" t="s">
        <v>39</v>
      </c>
      <c r="L544" t="str">
        <f t="shared" si="8"/>
        <v>Padre Paraíso;</v>
      </c>
    </row>
    <row r="545" spans="3:12">
      <c r="C545" s="104">
        <v>314655</v>
      </c>
      <c r="D545" s="69" t="s">
        <v>705</v>
      </c>
      <c r="E545" s="104">
        <v>314655</v>
      </c>
      <c r="F545" s="105">
        <v>6084</v>
      </c>
      <c r="G545" s="69" t="s">
        <v>192</v>
      </c>
      <c r="H545" s="106" t="s">
        <v>327</v>
      </c>
      <c r="I545" s="106" t="s">
        <v>194</v>
      </c>
      <c r="J545" s="107" t="s">
        <v>61</v>
      </c>
      <c r="K545" t="s">
        <v>39</v>
      </c>
      <c r="L545" t="str">
        <f t="shared" si="8"/>
        <v>Pai Pedro;</v>
      </c>
    </row>
    <row r="546" spans="3:12">
      <c r="C546" s="104">
        <v>314640</v>
      </c>
      <c r="D546" s="69" t="s">
        <v>706</v>
      </c>
      <c r="E546" s="104">
        <v>314640</v>
      </c>
      <c r="F546" s="105">
        <v>4510</v>
      </c>
      <c r="G546" s="69" t="s">
        <v>42</v>
      </c>
      <c r="H546" s="106" t="s">
        <v>43</v>
      </c>
      <c r="I546" s="106" t="s">
        <v>44</v>
      </c>
      <c r="J546" s="107" t="s">
        <v>38</v>
      </c>
      <c r="K546" t="s">
        <v>39</v>
      </c>
      <c r="L546" t="str">
        <f t="shared" si="8"/>
        <v>Paineiras;</v>
      </c>
    </row>
    <row r="547" spans="3:12">
      <c r="C547" s="104">
        <v>314650</v>
      </c>
      <c r="D547" s="69" t="s">
        <v>707</v>
      </c>
      <c r="E547" s="104">
        <v>314650</v>
      </c>
      <c r="F547" s="105">
        <v>8270</v>
      </c>
      <c r="G547" s="69" t="s">
        <v>72</v>
      </c>
      <c r="H547" s="106" t="s">
        <v>171</v>
      </c>
      <c r="I547" s="106" t="s">
        <v>74</v>
      </c>
      <c r="J547" s="107" t="s">
        <v>38</v>
      </c>
      <c r="K547" t="s">
        <v>39</v>
      </c>
      <c r="L547" t="str">
        <f t="shared" si="8"/>
        <v>Pains;</v>
      </c>
    </row>
    <row r="548" spans="3:12">
      <c r="C548" s="104">
        <v>314660</v>
      </c>
      <c r="D548" s="69" t="s">
        <v>708</v>
      </c>
      <c r="E548" s="104">
        <v>314660</v>
      </c>
      <c r="F548" s="105">
        <v>1535</v>
      </c>
      <c r="G548" s="69" t="s">
        <v>100</v>
      </c>
      <c r="H548" s="106" t="s">
        <v>101</v>
      </c>
      <c r="I548" s="106" t="s">
        <v>102</v>
      </c>
      <c r="J548" s="107" t="s">
        <v>38</v>
      </c>
      <c r="K548" t="s">
        <v>39</v>
      </c>
      <c r="L548" t="str">
        <f t="shared" si="8"/>
        <v>Paiva;</v>
      </c>
    </row>
    <row r="549" spans="3:12">
      <c r="C549" s="108">
        <v>314670</v>
      </c>
      <c r="D549" s="69" t="s">
        <v>709</v>
      </c>
      <c r="E549" s="108">
        <v>314670</v>
      </c>
      <c r="F549" s="105">
        <v>6621</v>
      </c>
      <c r="G549" s="69" t="s">
        <v>94</v>
      </c>
      <c r="H549" s="106" t="s">
        <v>158</v>
      </c>
      <c r="I549" s="106" t="s">
        <v>96</v>
      </c>
      <c r="J549" s="107" t="s">
        <v>38</v>
      </c>
      <c r="K549" t="s">
        <v>39</v>
      </c>
      <c r="L549" t="str">
        <f t="shared" si="8"/>
        <v>Palma;</v>
      </c>
    </row>
    <row r="550" spans="3:12">
      <c r="C550" s="69">
        <v>314675</v>
      </c>
      <c r="D550" s="69" t="s">
        <v>710</v>
      </c>
      <c r="E550" s="69">
        <v>314675</v>
      </c>
      <c r="F550" s="105">
        <v>5671</v>
      </c>
      <c r="G550" s="69" t="s">
        <v>81</v>
      </c>
      <c r="H550" s="106" t="s">
        <v>104</v>
      </c>
      <c r="I550" s="106" t="s">
        <v>79</v>
      </c>
      <c r="J550" s="107" t="s">
        <v>38</v>
      </c>
      <c r="K550" t="s">
        <v>39</v>
      </c>
      <c r="L550" t="str">
        <f t="shared" si="8"/>
        <v>Palmópolis;</v>
      </c>
    </row>
    <row r="551" spans="3:12">
      <c r="C551" s="104">
        <v>314690</v>
      </c>
      <c r="D551" s="69" t="s">
        <v>711</v>
      </c>
      <c r="E551" s="104">
        <v>314690</v>
      </c>
      <c r="F551" s="105">
        <v>15543</v>
      </c>
      <c r="G551" s="69" t="s">
        <v>42</v>
      </c>
      <c r="H551" s="106" t="s">
        <v>43</v>
      </c>
      <c r="I551" s="106" t="s">
        <v>44</v>
      </c>
      <c r="J551" s="107" t="s">
        <v>38</v>
      </c>
      <c r="K551" t="s">
        <v>39</v>
      </c>
      <c r="L551" t="str">
        <f t="shared" si="8"/>
        <v>Papagaios;</v>
      </c>
    </row>
    <row r="552" spans="3:12">
      <c r="C552" s="69">
        <v>314710</v>
      </c>
      <c r="D552" s="69" t="s">
        <v>712</v>
      </c>
      <c r="E552" s="69">
        <v>314710</v>
      </c>
      <c r="F552" s="105">
        <v>93101</v>
      </c>
      <c r="G552" s="69" t="s">
        <v>72</v>
      </c>
      <c r="H552" s="106" t="s">
        <v>355</v>
      </c>
      <c r="I552" s="106" t="s">
        <v>74</v>
      </c>
      <c r="J552" s="107" t="s">
        <v>61</v>
      </c>
      <c r="K552" t="s">
        <v>39</v>
      </c>
      <c r="L552" t="str">
        <f t="shared" si="8"/>
        <v>Pará de Minas;</v>
      </c>
    </row>
    <row r="553" spans="3:12">
      <c r="C553" s="104">
        <v>314700</v>
      </c>
      <c r="D553" s="69" t="s">
        <v>713</v>
      </c>
      <c r="E553" s="104">
        <v>314700</v>
      </c>
      <c r="F553" s="105">
        <v>92430</v>
      </c>
      <c r="G553" s="69" t="s">
        <v>162</v>
      </c>
      <c r="H553" s="106" t="s">
        <v>163</v>
      </c>
      <c r="I553" s="106" t="s">
        <v>147</v>
      </c>
      <c r="J553" s="107" t="s">
        <v>61</v>
      </c>
      <c r="K553" t="s">
        <v>39</v>
      </c>
      <c r="L553" t="str">
        <f t="shared" si="8"/>
        <v>Paracatu;</v>
      </c>
    </row>
    <row r="554" spans="3:12">
      <c r="C554" s="104">
        <v>314720</v>
      </c>
      <c r="D554" s="69" t="s">
        <v>714</v>
      </c>
      <c r="E554" s="104">
        <v>314720</v>
      </c>
      <c r="F554" s="105">
        <v>21418</v>
      </c>
      <c r="G554" s="69" t="s">
        <v>97</v>
      </c>
      <c r="H554" s="106" t="s">
        <v>98</v>
      </c>
      <c r="I554" s="106" t="s">
        <v>88</v>
      </c>
      <c r="J554" s="107" t="s">
        <v>61</v>
      </c>
      <c r="K554" t="s">
        <v>39</v>
      </c>
      <c r="L554" t="str">
        <f t="shared" si="8"/>
        <v>Paraguaçu;</v>
      </c>
    </row>
    <row r="555" spans="3:12">
      <c r="C555" s="104">
        <v>314730</v>
      </c>
      <c r="D555" s="69" t="s">
        <v>715</v>
      </c>
      <c r="E555" s="104">
        <v>314730</v>
      </c>
      <c r="F555" s="105">
        <v>20940</v>
      </c>
      <c r="G555" s="69" t="s">
        <v>91</v>
      </c>
      <c r="H555" s="106" t="s">
        <v>233</v>
      </c>
      <c r="I555" s="106" t="s">
        <v>88</v>
      </c>
      <c r="J555" s="107" t="s">
        <v>38</v>
      </c>
      <c r="K555" t="s">
        <v>39</v>
      </c>
      <c r="L555" t="str">
        <f t="shared" si="8"/>
        <v>Paraisópolis;</v>
      </c>
    </row>
    <row r="556" spans="3:12">
      <c r="C556" s="104">
        <v>314740</v>
      </c>
      <c r="D556" s="69" t="s">
        <v>716</v>
      </c>
      <c r="E556" s="104">
        <v>314740</v>
      </c>
      <c r="F556" s="105">
        <v>24375</v>
      </c>
      <c r="G556" s="69" t="s">
        <v>42</v>
      </c>
      <c r="H556" s="106" t="s">
        <v>43</v>
      </c>
      <c r="I556" s="106" t="s">
        <v>44</v>
      </c>
      <c r="J556" s="107" t="s">
        <v>38</v>
      </c>
      <c r="K556" t="s">
        <v>39</v>
      </c>
      <c r="L556" t="str">
        <f t="shared" si="8"/>
        <v>Paraopeba;</v>
      </c>
    </row>
    <row r="557" spans="3:12">
      <c r="C557" s="104">
        <v>314760</v>
      </c>
      <c r="D557" s="69" t="s">
        <v>717</v>
      </c>
      <c r="E557" s="104">
        <v>314760</v>
      </c>
      <c r="F557" s="105">
        <v>16294</v>
      </c>
      <c r="G557" s="69" t="s">
        <v>86</v>
      </c>
      <c r="H557" s="106" t="s">
        <v>87</v>
      </c>
      <c r="I557" s="106" t="s">
        <v>88</v>
      </c>
      <c r="J557" s="107" t="s">
        <v>61</v>
      </c>
      <c r="K557" t="s">
        <v>39</v>
      </c>
      <c r="L557" t="str">
        <f t="shared" si="8"/>
        <v>Passa Quatro;</v>
      </c>
    </row>
    <row r="558" spans="3:12">
      <c r="C558" s="104">
        <v>314770</v>
      </c>
      <c r="D558" s="69" t="s">
        <v>718</v>
      </c>
      <c r="E558" s="104">
        <v>314770</v>
      </c>
      <c r="F558" s="105">
        <v>8112</v>
      </c>
      <c r="G558" s="69" t="s">
        <v>72</v>
      </c>
      <c r="H558" s="106" t="s">
        <v>307</v>
      </c>
      <c r="I558" s="106" t="s">
        <v>74</v>
      </c>
      <c r="J558" s="107" t="s">
        <v>38</v>
      </c>
      <c r="K558" t="s">
        <v>39</v>
      </c>
      <c r="L558" t="str">
        <f t="shared" si="8"/>
        <v>Passa Tempo;</v>
      </c>
    </row>
    <row r="559" spans="3:12">
      <c r="C559" s="104">
        <v>314750</v>
      </c>
      <c r="D559" s="69" t="s">
        <v>719</v>
      </c>
      <c r="E559" s="104">
        <v>314750</v>
      </c>
      <c r="F559" s="105">
        <v>1664</v>
      </c>
      <c r="G559" s="69" t="s">
        <v>175</v>
      </c>
      <c r="H559" s="106" t="s">
        <v>176</v>
      </c>
      <c r="I559" s="106" t="s">
        <v>44</v>
      </c>
      <c r="J559" s="107" t="s">
        <v>38</v>
      </c>
      <c r="K559" t="s">
        <v>39</v>
      </c>
      <c r="L559" t="str">
        <f t="shared" si="8"/>
        <v>Passabém;</v>
      </c>
    </row>
    <row r="560" spans="3:12">
      <c r="C560" s="69">
        <v>314780</v>
      </c>
      <c r="D560" s="69" t="s">
        <v>720</v>
      </c>
      <c r="E560" s="69">
        <v>314780</v>
      </c>
      <c r="F560" s="105">
        <v>2048</v>
      </c>
      <c r="G560" s="69" t="s">
        <v>123</v>
      </c>
      <c r="H560" s="106" t="s">
        <v>721</v>
      </c>
      <c r="I560" s="106" t="s">
        <v>96</v>
      </c>
      <c r="J560" s="107" t="s">
        <v>38</v>
      </c>
      <c r="K560" t="s">
        <v>39</v>
      </c>
      <c r="L560" t="str">
        <f t="shared" si="8"/>
        <v>Passa-Vinte;</v>
      </c>
    </row>
    <row r="561" spans="3:12">
      <c r="C561" s="104">
        <v>314790</v>
      </c>
      <c r="D561" s="69" t="s">
        <v>108</v>
      </c>
      <c r="E561" s="104">
        <v>314790</v>
      </c>
      <c r="F561" s="105">
        <v>113998</v>
      </c>
      <c r="G561" s="69" t="s">
        <v>108</v>
      </c>
      <c r="H561" s="106" t="s">
        <v>109</v>
      </c>
      <c r="I561" s="106" t="s">
        <v>88</v>
      </c>
      <c r="J561" s="107" t="s">
        <v>38</v>
      </c>
      <c r="K561" t="s">
        <v>39</v>
      </c>
      <c r="L561" t="str">
        <f t="shared" si="8"/>
        <v>Passos;</v>
      </c>
    </row>
    <row r="562" spans="3:12">
      <c r="C562" s="104">
        <v>314795</v>
      </c>
      <c r="D562" s="69" t="s">
        <v>722</v>
      </c>
      <c r="E562" s="104">
        <v>314795</v>
      </c>
      <c r="F562" s="105">
        <v>5942</v>
      </c>
      <c r="G562" s="69" t="s">
        <v>220</v>
      </c>
      <c r="H562" s="106" t="s">
        <v>231</v>
      </c>
      <c r="I562" s="106" t="s">
        <v>194</v>
      </c>
      <c r="J562" s="107" t="s">
        <v>38</v>
      </c>
      <c r="K562" t="s">
        <v>39</v>
      </c>
      <c r="L562" t="str">
        <f t="shared" si="8"/>
        <v>Patis;</v>
      </c>
    </row>
    <row r="563" spans="3:12">
      <c r="C563" s="104">
        <v>314800</v>
      </c>
      <c r="D563" s="69" t="s">
        <v>145</v>
      </c>
      <c r="E563" s="104">
        <v>314800</v>
      </c>
      <c r="F563" s="105">
        <v>150833</v>
      </c>
      <c r="G563" s="69" t="s">
        <v>145</v>
      </c>
      <c r="H563" s="106" t="s">
        <v>395</v>
      </c>
      <c r="I563" s="106" t="s">
        <v>147</v>
      </c>
      <c r="J563" s="107" t="s">
        <v>61</v>
      </c>
      <c r="K563" t="s">
        <v>39</v>
      </c>
      <c r="L563" t="str">
        <f t="shared" si="8"/>
        <v>Patos de Minas;</v>
      </c>
    </row>
    <row r="564" spans="3:12">
      <c r="C564" s="104">
        <v>314810</v>
      </c>
      <c r="D564" s="69" t="s">
        <v>723</v>
      </c>
      <c r="E564" s="104">
        <v>314810</v>
      </c>
      <c r="F564" s="105">
        <v>90041</v>
      </c>
      <c r="G564" s="69" t="s">
        <v>35</v>
      </c>
      <c r="H564" s="106" t="s">
        <v>36</v>
      </c>
      <c r="I564" s="106" t="s">
        <v>37</v>
      </c>
      <c r="J564" s="107" t="s">
        <v>61</v>
      </c>
      <c r="K564" t="s">
        <v>39</v>
      </c>
      <c r="L564" t="str">
        <f t="shared" si="8"/>
        <v>Patrocínio;</v>
      </c>
    </row>
    <row r="565" spans="3:12">
      <c r="C565" s="104">
        <v>314820</v>
      </c>
      <c r="D565" s="69" t="s">
        <v>724</v>
      </c>
      <c r="E565" s="104">
        <v>314820</v>
      </c>
      <c r="F565" s="105">
        <v>5652</v>
      </c>
      <c r="G565" s="69" t="s">
        <v>131</v>
      </c>
      <c r="H565" s="106" t="s">
        <v>132</v>
      </c>
      <c r="I565" s="106" t="s">
        <v>96</v>
      </c>
      <c r="J565" s="107" t="s">
        <v>38</v>
      </c>
      <c r="K565" t="s">
        <v>39</v>
      </c>
      <c r="L565" t="str">
        <f t="shared" si="8"/>
        <v>Patrocínio do Muriaé;</v>
      </c>
    </row>
    <row r="566" spans="3:12">
      <c r="C566" s="104">
        <v>314830</v>
      </c>
      <c r="D566" s="69" t="s">
        <v>725</v>
      </c>
      <c r="E566" s="104">
        <v>314830</v>
      </c>
      <c r="F566" s="105">
        <v>9557</v>
      </c>
      <c r="G566" s="69" t="s">
        <v>55</v>
      </c>
      <c r="H566" s="106" t="s">
        <v>142</v>
      </c>
      <c r="I566" s="106" t="s">
        <v>52</v>
      </c>
      <c r="J566" s="107" t="s">
        <v>38</v>
      </c>
      <c r="K566" t="s">
        <v>39</v>
      </c>
      <c r="L566" t="str">
        <f t="shared" si="8"/>
        <v>Paula Cândido;</v>
      </c>
    </row>
    <row r="567" spans="3:12">
      <c r="C567" s="69">
        <v>314840</v>
      </c>
      <c r="D567" s="69" t="s">
        <v>726</v>
      </c>
      <c r="E567" s="69">
        <v>314840</v>
      </c>
      <c r="F567" s="105">
        <v>4849</v>
      </c>
      <c r="G567" s="69" t="s">
        <v>64</v>
      </c>
      <c r="H567" s="106" t="s">
        <v>278</v>
      </c>
      <c r="I567" s="106" t="s">
        <v>66</v>
      </c>
      <c r="J567" s="107" t="s">
        <v>38</v>
      </c>
      <c r="K567" t="s">
        <v>39</v>
      </c>
      <c r="L567" t="str">
        <f t="shared" si="8"/>
        <v>Paulistas;</v>
      </c>
    </row>
    <row r="568" spans="3:12">
      <c r="C568" s="69">
        <v>314850</v>
      </c>
      <c r="D568" s="69" t="s">
        <v>727</v>
      </c>
      <c r="E568" s="69">
        <v>314850</v>
      </c>
      <c r="F568" s="105">
        <v>8481</v>
      </c>
      <c r="G568" s="69" t="s">
        <v>77</v>
      </c>
      <c r="H568" s="106" t="s">
        <v>78</v>
      </c>
      <c r="I568" s="106" t="s">
        <v>79</v>
      </c>
      <c r="J568" s="107" t="s">
        <v>61</v>
      </c>
      <c r="K568" t="s">
        <v>39</v>
      </c>
      <c r="L568" t="str">
        <f t="shared" si="8"/>
        <v>Pavão;</v>
      </c>
    </row>
    <row r="569" spans="3:12">
      <c r="C569" s="69">
        <v>314860</v>
      </c>
      <c r="D569" s="69" t="s">
        <v>728</v>
      </c>
      <c r="E569" s="69">
        <v>314860</v>
      </c>
      <c r="F569" s="105">
        <v>17545</v>
      </c>
      <c r="G569" s="69" t="s">
        <v>64</v>
      </c>
      <c r="H569" s="106" t="s">
        <v>278</v>
      </c>
      <c r="I569" s="106" t="s">
        <v>66</v>
      </c>
      <c r="J569" s="107" t="s">
        <v>61</v>
      </c>
      <c r="K569" t="s">
        <v>39</v>
      </c>
      <c r="L569" t="str">
        <f t="shared" si="8"/>
        <v>Peçanha;</v>
      </c>
    </row>
    <row r="570" spans="3:12">
      <c r="C570" s="104">
        <v>314870</v>
      </c>
      <c r="D570" s="69" t="s">
        <v>81</v>
      </c>
      <c r="E570" s="104">
        <v>314870</v>
      </c>
      <c r="F570" s="105">
        <v>24319</v>
      </c>
      <c r="G570" s="69" t="s">
        <v>81</v>
      </c>
      <c r="H570" s="106" t="s">
        <v>82</v>
      </c>
      <c r="I570" s="106" t="s">
        <v>79</v>
      </c>
      <c r="J570" s="107" t="s">
        <v>61</v>
      </c>
      <c r="K570" t="s">
        <v>39</v>
      </c>
      <c r="L570" t="str">
        <f t="shared" si="8"/>
        <v>Pedra Azul;</v>
      </c>
    </row>
    <row r="571" spans="3:12">
      <c r="C571" s="104">
        <v>314875</v>
      </c>
      <c r="D571" s="69" t="s">
        <v>729</v>
      </c>
      <c r="E571" s="104">
        <v>314875</v>
      </c>
      <c r="F571" s="105">
        <v>7065</v>
      </c>
      <c r="G571" s="69" t="s">
        <v>50</v>
      </c>
      <c r="H571" s="106" t="s">
        <v>254</v>
      </c>
      <c r="I571" s="106" t="s">
        <v>96</v>
      </c>
      <c r="J571" s="107" t="s">
        <v>38</v>
      </c>
      <c r="K571" t="s">
        <v>39</v>
      </c>
      <c r="L571" t="str">
        <f t="shared" si="8"/>
        <v>Pedra Bonita;</v>
      </c>
    </row>
    <row r="572" spans="3:12">
      <c r="C572" s="104">
        <v>314880</v>
      </c>
      <c r="D572" s="69" t="s">
        <v>730</v>
      </c>
      <c r="E572" s="104">
        <v>314880</v>
      </c>
      <c r="F572" s="105">
        <v>3100</v>
      </c>
      <c r="G572" s="69" t="s">
        <v>55</v>
      </c>
      <c r="H572" s="106" t="s">
        <v>142</v>
      </c>
      <c r="I572" s="106" t="s">
        <v>52</v>
      </c>
      <c r="J572" s="107" t="s">
        <v>38</v>
      </c>
      <c r="K572" t="s">
        <v>39</v>
      </c>
      <c r="L572" t="str">
        <f t="shared" si="8"/>
        <v>Pedra do Anta;</v>
      </c>
    </row>
    <row r="573" spans="3:12">
      <c r="C573" s="104">
        <v>314890</v>
      </c>
      <c r="D573" s="69" t="s">
        <v>731</v>
      </c>
      <c r="E573" s="104">
        <v>314890</v>
      </c>
      <c r="F573" s="105">
        <v>3969</v>
      </c>
      <c r="G573" s="69" t="s">
        <v>72</v>
      </c>
      <c r="H573" s="106" t="s">
        <v>155</v>
      </c>
      <c r="I573" s="106" t="s">
        <v>74</v>
      </c>
      <c r="J573" s="107" t="s">
        <v>38</v>
      </c>
      <c r="K573" t="s">
        <v>39</v>
      </c>
      <c r="L573" t="str">
        <f t="shared" si="8"/>
        <v>Pedra do Indaiá;</v>
      </c>
    </row>
    <row r="574" spans="3:12">
      <c r="C574" s="104">
        <v>314900</v>
      </c>
      <c r="D574" s="69" t="s">
        <v>732</v>
      </c>
      <c r="E574" s="104">
        <v>314900</v>
      </c>
      <c r="F574" s="105">
        <v>2475</v>
      </c>
      <c r="G574" s="69" t="s">
        <v>50</v>
      </c>
      <c r="H574" s="106" t="s">
        <v>254</v>
      </c>
      <c r="I574" s="106" t="s">
        <v>96</v>
      </c>
      <c r="J574" s="107" t="s">
        <v>38</v>
      </c>
      <c r="K574" t="s">
        <v>39</v>
      </c>
      <c r="L574" t="str">
        <f t="shared" si="8"/>
        <v>Pedra Dourada;</v>
      </c>
    </row>
    <row r="575" spans="3:12">
      <c r="C575" s="104">
        <v>314910</v>
      </c>
      <c r="D575" s="69" t="s">
        <v>733</v>
      </c>
      <c r="E575" s="104">
        <v>314910</v>
      </c>
      <c r="F575" s="105">
        <v>11246</v>
      </c>
      <c r="G575" s="69" t="s">
        <v>91</v>
      </c>
      <c r="H575" s="106" t="s">
        <v>233</v>
      </c>
      <c r="I575" s="106" t="s">
        <v>88</v>
      </c>
      <c r="J575" s="107" t="s">
        <v>38</v>
      </c>
      <c r="K575" t="s">
        <v>39</v>
      </c>
      <c r="L575" t="str">
        <f t="shared" si="8"/>
        <v>Pedralva;</v>
      </c>
    </row>
    <row r="576" spans="3:12">
      <c r="C576" s="104">
        <v>314915</v>
      </c>
      <c r="D576" s="69" t="s">
        <v>734</v>
      </c>
      <c r="E576" s="104">
        <v>314915</v>
      </c>
      <c r="F576" s="105">
        <v>11453</v>
      </c>
      <c r="G576" s="69" t="s">
        <v>220</v>
      </c>
      <c r="H576" s="106" t="s">
        <v>221</v>
      </c>
      <c r="I576" s="106" t="s">
        <v>194</v>
      </c>
      <c r="J576" s="107" t="s">
        <v>38</v>
      </c>
      <c r="K576" t="s">
        <v>39</v>
      </c>
      <c r="L576" t="str">
        <f t="shared" si="8"/>
        <v>Pedras de Maria da Cruz;</v>
      </c>
    </row>
    <row r="577" spans="3:12">
      <c r="C577" s="104">
        <v>314920</v>
      </c>
      <c r="D577" s="69" t="s">
        <v>735</v>
      </c>
      <c r="E577" s="104">
        <v>314920</v>
      </c>
      <c r="F577" s="105">
        <v>3626</v>
      </c>
      <c r="G577" s="69" t="s">
        <v>68</v>
      </c>
      <c r="H577" s="106" t="s">
        <v>151</v>
      </c>
      <c r="I577" s="106" t="s">
        <v>70</v>
      </c>
      <c r="J577" s="107" t="s">
        <v>38</v>
      </c>
      <c r="K577" t="s">
        <v>39</v>
      </c>
      <c r="L577" t="str">
        <f t="shared" si="8"/>
        <v>Pedrinópolis;</v>
      </c>
    </row>
    <row r="578" spans="3:12">
      <c r="C578" s="104">
        <v>314930</v>
      </c>
      <c r="D578" s="69" t="s">
        <v>736</v>
      </c>
      <c r="E578" s="104">
        <v>314930</v>
      </c>
      <c r="F578" s="105">
        <v>63789</v>
      </c>
      <c r="G578" s="69" t="s">
        <v>186</v>
      </c>
      <c r="H578" s="106" t="s">
        <v>360</v>
      </c>
      <c r="I578" s="106" t="s">
        <v>44</v>
      </c>
      <c r="J578" s="107" t="s">
        <v>61</v>
      </c>
      <c r="K578" t="s">
        <v>39</v>
      </c>
      <c r="L578" t="str">
        <f t="shared" si="8"/>
        <v>Pedro Leopoldo;</v>
      </c>
    </row>
    <row r="579" spans="3:12">
      <c r="C579" s="69">
        <v>314940</v>
      </c>
      <c r="D579" s="69" t="s">
        <v>737</v>
      </c>
      <c r="E579" s="69">
        <v>314940</v>
      </c>
      <c r="F579" s="105">
        <v>1808</v>
      </c>
      <c r="G579" s="69" t="s">
        <v>123</v>
      </c>
      <c r="H579" s="106" t="s">
        <v>124</v>
      </c>
      <c r="I579" s="106" t="s">
        <v>96</v>
      </c>
      <c r="J579" s="107" t="s">
        <v>38</v>
      </c>
      <c r="K579" t="s">
        <v>39</v>
      </c>
      <c r="L579" t="str">
        <f t="shared" ref="L579:L642" si="9">D579&amp;K579</f>
        <v>Pedro Teixeira;</v>
      </c>
    </row>
    <row r="580" spans="3:12">
      <c r="C580" s="104">
        <v>314950</v>
      </c>
      <c r="D580" s="69" t="s">
        <v>738</v>
      </c>
      <c r="E580" s="104">
        <v>314950</v>
      </c>
      <c r="F580" s="105">
        <v>3310</v>
      </c>
      <c r="G580" s="69" t="s">
        <v>123</v>
      </c>
      <c r="H580" s="106" t="s">
        <v>200</v>
      </c>
      <c r="I580" s="106" t="s">
        <v>96</v>
      </c>
      <c r="J580" s="107" t="s">
        <v>38</v>
      </c>
      <c r="K580" t="s">
        <v>39</v>
      </c>
      <c r="L580" t="str">
        <f t="shared" si="9"/>
        <v>Pequeri;</v>
      </c>
    </row>
    <row r="581" spans="3:12">
      <c r="C581" s="104">
        <v>314960</v>
      </c>
      <c r="D581" s="69" t="s">
        <v>739</v>
      </c>
      <c r="E581" s="104">
        <v>314960</v>
      </c>
      <c r="F581" s="105">
        <v>4379</v>
      </c>
      <c r="G581" s="69" t="s">
        <v>42</v>
      </c>
      <c r="H581" s="106" t="s">
        <v>43</v>
      </c>
      <c r="I581" s="106" t="s">
        <v>44</v>
      </c>
      <c r="J581" s="107" t="s">
        <v>38</v>
      </c>
      <c r="K581" t="s">
        <v>39</v>
      </c>
      <c r="L581" t="str">
        <f t="shared" si="9"/>
        <v>Pequi;</v>
      </c>
    </row>
    <row r="582" spans="3:12">
      <c r="C582" s="104">
        <v>314970</v>
      </c>
      <c r="D582" s="69" t="s">
        <v>740</v>
      </c>
      <c r="E582" s="104">
        <v>314970</v>
      </c>
      <c r="F582" s="105">
        <v>11249</v>
      </c>
      <c r="G582" s="69" t="s">
        <v>72</v>
      </c>
      <c r="H582" s="106" t="s">
        <v>149</v>
      </c>
      <c r="I582" s="106" t="s">
        <v>74</v>
      </c>
      <c r="J582" s="107" t="s">
        <v>38</v>
      </c>
      <c r="K582" t="s">
        <v>39</v>
      </c>
      <c r="L582" t="str">
        <f t="shared" si="9"/>
        <v>Perdigão;</v>
      </c>
    </row>
    <row r="583" spans="3:12">
      <c r="C583" s="104">
        <v>314980</v>
      </c>
      <c r="D583" s="69" t="s">
        <v>741</v>
      </c>
      <c r="E583" s="104">
        <v>314980</v>
      </c>
      <c r="F583" s="105">
        <v>16009</v>
      </c>
      <c r="G583" s="69" t="s">
        <v>68</v>
      </c>
      <c r="H583" s="106" t="s">
        <v>151</v>
      </c>
      <c r="I583" s="106" t="s">
        <v>70</v>
      </c>
      <c r="J583" s="107" t="s">
        <v>38</v>
      </c>
      <c r="K583" t="s">
        <v>39</v>
      </c>
      <c r="L583" t="str">
        <f t="shared" si="9"/>
        <v>Perdizes;</v>
      </c>
    </row>
    <row r="584" spans="3:12">
      <c r="C584" s="104">
        <v>314990</v>
      </c>
      <c r="D584" s="69" t="s">
        <v>742</v>
      </c>
      <c r="E584" s="104">
        <v>314990</v>
      </c>
      <c r="F584" s="105">
        <v>21291</v>
      </c>
      <c r="G584" s="69" t="s">
        <v>86</v>
      </c>
      <c r="H584" s="106" t="s">
        <v>316</v>
      </c>
      <c r="I584" s="106" t="s">
        <v>88</v>
      </c>
      <c r="J584" s="107" t="s">
        <v>61</v>
      </c>
      <c r="K584" t="s">
        <v>39</v>
      </c>
      <c r="L584" t="str">
        <f t="shared" si="9"/>
        <v>Perdões;</v>
      </c>
    </row>
    <row r="585" spans="3:12">
      <c r="C585" s="104">
        <v>314995</v>
      </c>
      <c r="D585" s="69" t="s">
        <v>743</v>
      </c>
      <c r="E585" s="104">
        <v>314995</v>
      </c>
      <c r="F585" s="105">
        <v>6847</v>
      </c>
      <c r="G585" s="69" t="s">
        <v>58</v>
      </c>
      <c r="H585" s="106" t="s">
        <v>59</v>
      </c>
      <c r="I585" s="106" t="s">
        <v>60</v>
      </c>
      <c r="J585" s="107" t="s">
        <v>38</v>
      </c>
      <c r="K585" t="s">
        <v>39</v>
      </c>
      <c r="L585" t="str">
        <f t="shared" si="9"/>
        <v>Periquito;</v>
      </c>
    </row>
    <row r="586" spans="3:12">
      <c r="C586" s="104">
        <v>315000</v>
      </c>
      <c r="D586" s="69" t="s">
        <v>744</v>
      </c>
      <c r="E586" s="104">
        <v>315000</v>
      </c>
      <c r="F586" s="105">
        <v>4246</v>
      </c>
      <c r="G586" s="69" t="s">
        <v>77</v>
      </c>
      <c r="H586" s="106" t="s">
        <v>263</v>
      </c>
      <c r="I586" s="106" t="s">
        <v>79</v>
      </c>
      <c r="J586" s="107" t="s">
        <v>38</v>
      </c>
      <c r="K586" t="s">
        <v>39</v>
      </c>
      <c r="L586" t="str">
        <f t="shared" si="9"/>
        <v>Pescador;</v>
      </c>
    </row>
    <row r="587" spans="3:12">
      <c r="C587" s="69">
        <v>315010</v>
      </c>
      <c r="D587" s="69" t="s">
        <v>745</v>
      </c>
      <c r="E587" s="69">
        <v>315010</v>
      </c>
      <c r="F587" s="105">
        <v>2763</v>
      </c>
      <c r="G587" s="69" t="s">
        <v>123</v>
      </c>
      <c r="H587" s="106" t="s">
        <v>185</v>
      </c>
      <c r="I587" s="106" t="s">
        <v>96</v>
      </c>
      <c r="J587" s="107" t="s">
        <v>38</v>
      </c>
      <c r="K587" t="s">
        <v>39</v>
      </c>
      <c r="L587" t="str">
        <f t="shared" si="9"/>
        <v>Piau;</v>
      </c>
    </row>
    <row r="588" spans="3:12">
      <c r="C588" s="104">
        <v>315015</v>
      </c>
      <c r="D588" s="69" t="s">
        <v>746</v>
      </c>
      <c r="E588" s="104">
        <v>315015</v>
      </c>
      <c r="F588" s="105">
        <v>8426</v>
      </c>
      <c r="G588" s="69" t="s">
        <v>58</v>
      </c>
      <c r="H588" s="106" t="s">
        <v>213</v>
      </c>
      <c r="I588" s="106" t="s">
        <v>60</v>
      </c>
      <c r="J588" s="107" t="s">
        <v>38</v>
      </c>
      <c r="K588" t="s">
        <v>39</v>
      </c>
      <c r="L588" t="str">
        <f t="shared" si="9"/>
        <v>Piedade de Caratinga;</v>
      </c>
    </row>
    <row r="589" spans="3:12">
      <c r="C589" s="104">
        <v>315020</v>
      </c>
      <c r="D589" s="69" t="s">
        <v>747</v>
      </c>
      <c r="E589" s="104">
        <v>315020</v>
      </c>
      <c r="F589" s="105">
        <v>4140</v>
      </c>
      <c r="G589" s="69" t="s">
        <v>55</v>
      </c>
      <c r="H589" s="106" t="s">
        <v>56</v>
      </c>
      <c r="I589" s="106" t="s">
        <v>52</v>
      </c>
      <c r="J589" s="107" t="s">
        <v>38</v>
      </c>
      <c r="K589" t="s">
        <v>39</v>
      </c>
      <c r="L589" t="str">
        <f t="shared" si="9"/>
        <v>Piedade de Ponte Nova;</v>
      </c>
    </row>
    <row r="590" spans="3:12">
      <c r="C590" s="104">
        <v>315030</v>
      </c>
      <c r="D590" s="69" t="s">
        <v>748</v>
      </c>
      <c r="E590" s="104">
        <v>315030</v>
      </c>
      <c r="F590" s="105">
        <v>4528</v>
      </c>
      <c r="G590" s="69" t="s">
        <v>180</v>
      </c>
      <c r="H590" s="106" t="s">
        <v>181</v>
      </c>
      <c r="I590" s="106" t="s">
        <v>102</v>
      </c>
      <c r="J590" s="107" t="s">
        <v>38</v>
      </c>
      <c r="K590" t="s">
        <v>39</v>
      </c>
      <c r="L590" t="str">
        <f t="shared" si="9"/>
        <v>Piedade do Rio Grande;</v>
      </c>
    </row>
    <row r="591" spans="3:12">
      <c r="C591" s="104">
        <v>315040</v>
      </c>
      <c r="D591" s="69" t="s">
        <v>749</v>
      </c>
      <c r="E591" s="104">
        <v>315040</v>
      </c>
      <c r="F591" s="105">
        <v>4955</v>
      </c>
      <c r="G591" s="69" t="s">
        <v>186</v>
      </c>
      <c r="H591" s="106" t="s">
        <v>197</v>
      </c>
      <c r="I591" s="106" t="s">
        <v>44</v>
      </c>
      <c r="J591" s="107" t="s">
        <v>38</v>
      </c>
      <c r="K591" t="s">
        <v>39</v>
      </c>
      <c r="L591" t="str">
        <f t="shared" si="9"/>
        <v>Piedade dos Gerais;</v>
      </c>
    </row>
    <row r="592" spans="3:12">
      <c r="C592" s="104">
        <v>315050</v>
      </c>
      <c r="D592" s="69" t="s">
        <v>750</v>
      </c>
      <c r="E592" s="104">
        <v>315050</v>
      </c>
      <c r="F592" s="105">
        <v>8631</v>
      </c>
      <c r="G592" s="69" t="s">
        <v>108</v>
      </c>
      <c r="H592" s="106" t="s">
        <v>751</v>
      </c>
      <c r="I592" s="106" t="s">
        <v>88</v>
      </c>
      <c r="J592" s="107" t="s">
        <v>38</v>
      </c>
      <c r="K592" t="s">
        <v>39</v>
      </c>
      <c r="L592" t="str">
        <f t="shared" si="9"/>
        <v>Pimenta;</v>
      </c>
    </row>
    <row r="593" spans="3:12">
      <c r="C593" s="104">
        <v>315053</v>
      </c>
      <c r="D593" s="69" t="s">
        <v>752</v>
      </c>
      <c r="E593" s="104">
        <v>315053</v>
      </c>
      <c r="F593" s="105">
        <v>4894</v>
      </c>
      <c r="G593" s="69" t="s">
        <v>58</v>
      </c>
      <c r="H593" s="106" t="s">
        <v>129</v>
      </c>
      <c r="I593" s="106" t="s">
        <v>60</v>
      </c>
      <c r="J593" s="107" t="s">
        <v>38</v>
      </c>
      <c r="K593" t="s">
        <v>39</v>
      </c>
      <c r="L593" t="str">
        <f t="shared" si="9"/>
        <v>Pingo-d'Água;</v>
      </c>
    </row>
    <row r="594" spans="3:12">
      <c r="C594" s="104">
        <v>315057</v>
      </c>
      <c r="D594" s="69" t="s">
        <v>753</v>
      </c>
      <c r="E594" s="104">
        <v>315057</v>
      </c>
      <c r="F594" s="105">
        <v>7490</v>
      </c>
      <c r="G594" s="69" t="s">
        <v>220</v>
      </c>
      <c r="H594" s="106" t="s">
        <v>231</v>
      </c>
      <c r="I594" s="106" t="s">
        <v>194</v>
      </c>
      <c r="J594" s="107" t="s">
        <v>38</v>
      </c>
      <c r="K594" t="s">
        <v>39</v>
      </c>
      <c r="L594" t="str">
        <f t="shared" si="9"/>
        <v>Pintópolis;</v>
      </c>
    </row>
    <row r="595" spans="3:12">
      <c r="C595" s="104">
        <v>315060</v>
      </c>
      <c r="D595" s="69" t="s">
        <v>754</v>
      </c>
      <c r="E595" s="104">
        <v>315060</v>
      </c>
      <c r="F595" s="105">
        <v>6421</v>
      </c>
      <c r="G595" s="69" t="s">
        <v>72</v>
      </c>
      <c r="H595" s="106" t="s">
        <v>531</v>
      </c>
      <c r="I595" s="106" t="s">
        <v>74</v>
      </c>
      <c r="J595" s="107" t="s">
        <v>38</v>
      </c>
      <c r="K595" t="s">
        <v>39</v>
      </c>
      <c r="L595" t="str">
        <f t="shared" si="9"/>
        <v>Piracema;</v>
      </c>
    </row>
    <row r="596" spans="3:12">
      <c r="C596" s="104">
        <v>315070</v>
      </c>
      <c r="D596" s="69" t="s">
        <v>755</v>
      </c>
      <c r="E596" s="104">
        <v>315070</v>
      </c>
      <c r="F596" s="105">
        <v>6044</v>
      </c>
      <c r="G596" s="69" t="s">
        <v>68</v>
      </c>
      <c r="H596" s="106" t="s">
        <v>314</v>
      </c>
      <c r="I596" s="106" t="s">
        <v>70</v>
      </c>
      <c r="J596" s="107" t="s">
        <v>38</v>
      </c>
      <c r="K596" t="s">
        <v>39</v>
      </c>
      <c r="L596" t="str">
        <f t="shared" si="9"/>
        <v>Pirajuba;</v>
      </c>
    </row>
    <row r="597" spans="3:12">
      <c r="C597" s="104">
        <v>315080</v>
      </c>
      <c r="D597" s="69" t="s">
        <v>756</v>
      </c>
      <c r="E597" s="104">
        <v>315080</v>
      </c>
      <c r="F597" s="105">
        <v>17618</v>
      </c>
      <c r="G597" s="69" t="s">
        <v>100</v>
      </c>
      <c r="H597" s="106" t="s">
        <v>294</v>
      </c>
      <c r="I597" s="106" t="s">
        <v>102</v>
      </c>
      <c r="J597" s="107" t="s">
        <v>38</v>
      </c>
      <c r="K597" t="s">
        <v>39</v>
      </c>
      <c r="L597" t="str">
        <f t="shared" si="9"/>
        <v>Piranga;</v>
      </c>
    </row>
    <row r="598" spans="3:12">
      <c r="C598" s="104">
        <v>315090</v>
      </c>
      <c r="D598" s="69" t="s">
        <v>757</v>
      </c>
      <c r="E598" s="104">
        <v>315090</v>
      </c>
      <c r="F598" s="105">
        <v>5455</v>
      </c>
      <c r="G598" s="69" t="s">
        <v>91</v>
      </c>
      <c r="H598" s="106" t="s">
        <v>233</v>
      </c>
      <c r="I598" s="106" t="s">
        <v>88</v>
      </c>
      <c r="J598" s="107" t="s">
        <v>38</v>
      </c>
      <c r="K598" t="s">
        <v>39</v>
      </c>
      <c r="L598" t="str">
        <f t="shared" si="9"/>
        <v>Piranguçu;</v>
      </c>
    </row>
    <row r="599" spans="3:12">
      <c r="C599" s="104">
        <v>315100</v>
      </c>
      <c r="D599" s="69" t="s">
        <v>758</v>
      </c>
      <c r="E599" s="104">
        <v>315100</v>
      </c>
      <c r="F599" s="105">
        <v>8550</v>
      </c>
      <c r="G599" s="69" t="s">
        <v>91</v>
      </c>
      <c r="H599" s="106" t="s">
        <v>233</v>
      </c>
      <c r="I599" s="106" t="s">
        <v>88</v>
      </c>
      <c r="J599" s="107" t="s">
        <v>38</v>
      </c>
      <c r="K599" t="s">
        <v>39</v>
      </c>
      <c r="L599" t="str">
        <f t="shared" si="9"/>
        <v>Piranguinho;</v>
      </c>
    </row>
    <row r="600" spans="3:12">
      <c r="C600" s="104">
        <v>315110</v>
      </c>
      <c r="D600" s="69" t="s">
        <v>759</v>
      </c>
      <c r="E600" s="104">
        <v>315110</v>
      </c>
      <c r="F600" s="105">
        <v>10731</v>
      </c>
      <c r="G600" s="69" t="s">
        <v>94</v>
      </c>
      <c r="H600" s="106" t="s">
        <v>95</v>
      </c>
      <c r="I600" s="106" t="s">
        <v>96</v>
      </c>
      <c r="J600" s="107" t="s">
        <v>38</v>
      </c>
      <c r="K600" t="s">
        <v>39</v>
      </c>
      <c r="L600" t="str">
        <f t="shared" si="9"/>
        <v>Pirapetinga;</v>
      </c>
    </row>
    <row r="601" spans="3:12">
      <c r="C601" s="69">
        <v>315120</v>
      </c>
      <c r="D601" s="69" t="s">
        <v>241</v>
      </c>
      <c r="E601" s="69">
        <v>315120</v>
      </c>
      <c r="F601" s="105">
        <v>56208</v>
      </c>
      <c r="G601" s="69" t="s">
        <v>241</v>
      </c>
      <c r="H601" s="106" t="s">
        <v>242</v>
      </c>
      <c r="I601" s="106" t="s">
        <v>194</v>
      </c>
      <c r="J601" s="107" t="s">
        <v>61</v>
      </c>
      <c r="K601" t="s">
        <v>39</v>
      </c>
      <c r="L601" t="str">
        <f t="shared" si="9"/>
        <v>Pirapora;</v>
      </c>
    </row>
    <row r="602" spans="3:12">
      <c r="C602" s="104">
        <v>315130</v>
      </c>
      <c r="D602" s="69" t="s">
        <v>760</v>
      </c>
      <c r="E602" s="104">
        <v>315130</v>
      </c>
      <c r="F602" s="105">
        <v>10816</v>
      </c>
      <c r="G602" s="69" t="s">
        <v>131</v>
      </c>
      <c r="H602" s="106" t="s">
        <v>227</v>
      </c>
      <c r="I602" s="106" t="s">
        <v>96</v>
      </c>
      <c r="J602" s="107" t="s">
        <v>38</v>
      </c>
      <c r="K602" t="s">
        <v>39</v>
      </c>
      <c r="L602" t="str">
        <f t="shared" si="9"/>
        <v>Piraúba;</v>
      </c>
    </row>
    <row r="603" spans="3:12">
      <c r="C603" s="69">
        <v>315140</v>
      </c>
      <c r="D603" s="69" t="s">
        <v>761</v>
      </c>
      <c r="E603" s="69">
        <v>315140</v>
      </c>
      <c r="F603" s="105">
        <v>27755</v>
      </c>
      <c r="G603" s="69" t="s">
        <v>72</v>
      </c>
      <c r="H603" s="106" t="s">
        <v>355</v>
      </c>
      <c r="I603" s="106" t="s">
        <v>74</v>
      </c>
      <c r="J603" s="107" t="s">
        <v>38</v>
      </c>
      <c r="K603" t="s">
        <v>39</v>
      </c>
      <c r="L603" t="str">
        <f t="shared" si="9"/>
        <v>Pitangui;</v>
      </c>
    </row>
    <row r="604" spans="3:12">
      <c r="C604" s="104">
        <v>315150</v>
      </c>
      <c r="D604" s="69" t="s">
        <v>762</v>
      </c>
      <c r="E604" s="104">
        <v>315150</v>
      </c>
      <c r="F604" s="105">
        <v>34456</v>
      </c>
      <c r="G604" s="69" t="s">
        <v>108</v>
      </c>
      <c r="H604" s="106" t="s">
        <v>289</v>
      </c>
      <c r="I604" s="106" t="s">
        <v>88</v>
      </c>
      <c r="J604" s="107" t="s">
        <v>38</v>
      </c>
      <c r="K604" t="s">
        <v>39</v>
      </c>
      <c r="L604" t="str">
        <f t="shared" si="9"/>
        <v>Piumhi;</v>
      </c>
    </row>
    <row r="605" spans="3:12">
      <c r="C605" s="104">
        <v>315160</v>
      </c>
      <c r="D605" s="69" t="s">
        <v>763</v>
      </c>
      <c r="E605" s="104">
        <v>315160</v>
      </c>
      <c r="F605" s="105">
        <v>11968</v>
      </c>
      <c r="G605" s="69" t="s">
        <v>68</v>
      </c>
      <c r="H605" s="106" t="s">
        <v>314</v>
      </c>
      <c r="I605" s="106" t="s">
        <v>70</v>
      </c>
      <c r="J605" s="107" t="s">
        <v>61</v>
      </c>
      <c r="K605" t="s">
        <v>39</v>
      </c>
      <c r="L605" t="str">
        <f t="shared" si="9"/>
        <v>Planura;</v>
      </c>
    </row>
    <row r="606" spans="3:12">
      <c r="C606" s="104">
        <v>315170</v>
      </c>
      <c r="D606" s="69" t="s">
        <v>764</v>
      </c>
      <c r="E606" s="104">
        <v>315170</v>
      </c>
      <c r="F606" s="105">
        <v>16734</v>
      </c>
      <c r="G606" s="69" t="s">
        <v>97</v>
      </c>
      <c r="H606" s="106" t="s">
        <v>98</v>
      </c>
      <c r="I606" s="106" t="s">
        <v>88</v>
      </c>
      <c r="J606" s="107" t="s">
        <v>61</v>
      </c>
      <c r="K606" t="s">
        <v>39</v>
      </c>
      <c r="L606" t="str">
        <f t="shared" si="9"/>
        <v>Poço Fundo;</v>
      </c>
    </row>
    <row r="607" spans="3:12">
      <c r="C607" s="104">
        <v>315180</v>
      </c>
      <c r="D607" s="69" t="s">
        <v>765</v>
      </c>
      <c r="E607" s="104">
        <v>315180</v>
      </c>
      <c r="F607" s="105">
        <v>166111</v>
      </c>
      <c r="G607" s="69" t="s">
        <v>91</v>
      </c>
      <c r="H607" s="106" t="s">
        <v>92</v>
      </c>
      <c r="I607" s="106" t="s">
        <v>88</v>
      </c>
      <c r="J607" s="107" t="s">
        <v>61</v>
      </c>
      <c r="K607" t="s">
        <v>39</v>
      </c>
      <c r="L607" t="str">
        <f t="shared" si="9"/>
        <v>Poços de Caldas;</v>
      </c>
    </row>
    <row r="608" spans="3:12">
      <c r="C608" s="104">
        <v>315190</v>
      </c>
      <c r="D608" s="69" t="s">
        <v>766</v>
      </c>
      <c r="E608" s="104">
        <v>315190</v>
      </c>
      <c r="F608" s="105">
        <v>8508</v>
      </c>
      <c r="G608" s="69" t="s">
        <v>50</v>
      </c>
      <c r="H608" s="106" t="s">
        <v>51</v>
      </c>
      <c r="I608" s="106" t="s">
        <v>52</v>
      </c>
      <c r="J608" s="107" t="s">
        <v>38</v>
      </c>
      <c r="K608" t="s">
        <v>39</v>
      </c>
      <c r="L608" t="str">
        <f t="shared" si="9"/>
        <v>Pocrane;</v>
      </c>
    </row>
    <row r="609" spans="3:12">
      <c r="C609" s="104">
        <v>315200</v>
      </c>
      <c r="D609" s="69" t="s">
        <v>767</v>
      </c>
      <c r="E609" s="104">
        <v>315200</v>
      </c>
      <c r="F609" s="105">
        <v>31583</v>
      </c>
      <c r="G609" s="69" t="s">
        <v>42</v>
      </c>
      <c r="H609" s="106" t="s">
        <v>43</v>
      </c>
      <c r="I609" s="106" t="s">
        <v>44</v>
      </c>
      <c r="J609" s="107" t="s">
        <v>38</v>
      </c>
      <c r="K609" t="s">
        <v>39</v>
      </c>
      <c r="L609" t="str">
        <f t="shared" si="9"/>
        <v>Pompéu;</v>
      </c>
    </row>
    <row r="610" spans="3:12">
      <c r="C610" s="104">
        <v>315210</v>
      </c>
      <c r="D610" s="69" t="s">
        <v>55</v>
      </c>
      <c r="E610" s="104">
        <v>315210</v>
      </c>
      <c r="F610" s="105">
        <v>59605</v>
      </c>
      <c r="G610" s="69" t="s">
        <v>55</v>
      </c>
      <c r="H610" s="106" t="s">
        <v>56</v>
      </c>
      <c r="I610" s="106" t="s">
        <v>52</v>
      </c>
      <c r="J610" s="107" t="s">
        <v>61</v>
      </c>
      <c r="K610" t="s">
        <v>39</v>
      </c>
      <c r="L610" t="str">
        <f t="shared" si="9"/>
        <v>Ponte Nova;</v>
      </c>
    </row>
    <row r="611" spans="3:12">
      <c r="C611" s="69">
        <v>315213</v>
      </c>
      <c r="D611" s="69" t="s">
        <v>768</v>
      </c>
      <c r="E611" s="69">
        <v>315213</v>
      </c>
      <c r="F611" s="105">
        <v>4237</v>
      </c>
      <c r="G611" s="69" t="s">
        <v>241</v>
      </c>
      <c r="H611" s="106" t="s">
        <v>242</v>
      </c>
      <c r="I611" s="106" t="s">
        <v>194</v>
      </c>
      <c r="J611" s="107" t="s">
        <v>38</v>
      </c>
      <c r="K611" t="s">
        <v>39</v>
      </c>
      <c r="L611" t="str">
        <f t="shared" si="9"/>
        <v>Ponto Chique;</v>
      </c>
    </row>
    <row r="612" spans="3:12">
      <c r="C612" s="104">
        <v>315217</v>
      </c>
      <c r="D612" s="69" t="s">
        <v>769</v>
      </c>
      <c r="E612" s="104">
        <v>315217</v>
      </c>
      <c r="F612" s="105">
        <v>12061</v>
      </c>
      <c r="G612" s="69" t="s">
        <v>81</v>
      </c>
      <c r="H612" s="106" t="s">
        <v>347</v>
      </c>
      <c r="I612" s="106" t="s">
        <v>79</v>
      </c>
      <c r="J612" s="107" t="s">
        <v>61</v>
      </c>
      <c r="K612" t="s">
        <v>39</v>
      </c>
      <c r="L612" t="str">
        <f t="shared" si="9"/>
        <v>Ponto dos Volantes;</v>
      </c>
    </row>
    <row r="613" spans="3:12">
      <c r="C613" s="104">
        <v>315220</v>
      </c>
      <c r="D613" s="69" t="s">
        <v>770</v>
      </c>
      <c r="E613" s="104">
        <v>315220</v>
      </c>
      <c r="F613" s="105">
        <v>37950</v>
      </c>
      <c r="G613" s="69" t="s">
        <v>192</v>
      </c>
      <c r="H613" s="106" t="s">
        <v>327</v>
      </c>
      <c r="I613" s="106" t="s">
        <v>194</v>
      </c>
      <c r="J613" s="107" t="s">
        <v>61</v>
      </c>
      <c r="K613" t="s">
        <v>39</v>
      </c>
      <c r="L613" t="str">
        <f t="shared" si="9"/>
        <v>Porteirinha;</v>
      </c>
    </row>
    <row r="614" spans="3:12">
      <c r="C614" s="104">
        <v>315230</v>
      </c>
      <c r="D614" s="69" t="s">
        <v>771</v>
      </c>
      <c r="E614" s="104">
        <v>315230</v>
      </c>
      <c r="F614" s="105">
        <v>11208</v>
      </c>
      <c r="G614" s="69" t="s">
        <v>55</v>
      </c>
      <c r="H614" s="106" t="s">
        <v>142</v>
      </c>
      <c r="I614" s="106" t="s">
        <v>52</v>
      </c>
      <c r="J614" s="107" t="s">
        <v>38</v>
      </c>
      <c r="K614" t="s">
        <v>39</v>
      </c>
      <c r="L614" t="str">
        <f t="shared" si="9"/>
        <v>Porto Firme;</v>
      </c>
    </row>
    <row r="615" spans="3:12">
      <c r="C615" s="104">
        <v>315240</v>
      </c>
      <c r="D615" s="69" t="s">
        <v>772</v>
      </c>
      <c r="E615" s="104">
        <v>315240</v>
      </c>
      <c r="F615" s="105">
        <v>16491</v>
      </c>
      <c r="G615" s="69" t="s">
        <v>77</v>
      </c>
      <c r="H615" s="106" t="s">
        <v>126</v>
      </c>
      <c r="I615" s="106" t="s">
        <v>79</v>
      </c>
      <c r="J615" s="107" t="s">
        <v>61</v>
      </c>
      <c r="K615" t="s">
        <v>39</v>
      </c>
      <c r="L615" t="str">
        <f t="shared" si="9"/>
        <v>Poté;</v>
      </c>
    </row>
    <row r="616" spans="3:12">
      <c r="C616" s="104">
        <v>315250</v>
      </c>
      <c r="D616" s="69" t="s">
        <v>91</v>
      </c>
      <c r="E616" s="104">
        <v>315250</v>
      </c>
      <c r="F616" s="105">
        <v>148862</v>
      </c>
      <c r="G616" s="69" t="s">
        <v>91</v>
      </c>
      <c r="H616" s="106" t="s">
        <v>215</v>
      </c>
      <c r="I616" s="106" t="s">
        <v>88</v>
      </c>
      <c r="J616" s="107" t="s">
        <v>61</v>
      </c>
      <c r="K616" t="s">
        <v>39</v>
      </c>
      <c r="L616" t="str">
        <f t="shared" si="9"/>
        <v>Pouso Alegre;</v>
      </c>
    </row>
    <row r="617" spans="3:12">
      <c r="C617" s="104">
        <v>315260</v>
      </c>
      <c r="D617" s="69" t="s">
        <v>773</v>
      </c>
      <c r="E617" s="104">
        <v>315260</v>
      </c>
      <c r="F617" s="105">
        <v>5981</v>
      </c>
      <c r="G617" s="69" t="s">
        <v>86</v>
      </c>
      <c r="H617" s="106" t="s">
        <v>87</v>
      </c>
      <c r="I617" s="106" t="s">
        <v>88</v>
      </c>
      <c r="J617" s="107" t="s">
        <v>61</v>
      </c>
      <c r="K617" t="s">
        <v>39</v>
      </c>
      <c r="L617" t="str">
        <f t="shared" si="9"/>
        <v>Pouso Alto;</v>
      </c>
    </row>
    <row r="618" spans="3:12">
      <c r="C618" s="104">
        <v>315270</v>
      </c>
      <c r="D618" s="69" t="s">
        <v>774</v>
      </c>
      <c r="E618" s="104">
        <v>315270</v>
      </c>
      <c r="F618" s="105">
        <v>8979</v>
      </c>
      <c r="G618" s="69" t="s">
        <v>180</v>
      </c>
      <c r="H618" s="106" t="s">
        <v>181</v>
      </c>
      <c r="I618" s="106" t="s">
        <v>102</v>
      </c>
      <c r="J618" s="107" t="s">
        <v>38</v>
      </c>
      <c r="K618" t="s">
        <v>39</v>
      </c>
      <c r="L618" t="str">
        <f t="shared" si="9"/>
        <v>Prados;</v>
      </c>
    </row>
    <row r="619" spans="3:12">
      <c r="C619" s="104">
        <v>315280</v>
      </c>
      <c r="D619" s="69" t="s">
        <v>775</v>
      </c>
      <c r="E619" s="104">
        <v>315280</v>
      </c>
      <c r="F619" s="105">
        <v>27688</v>
      </c>
      <c r="G619" s="69" t="s">
        <v>35</v>
      </c>
      <c r="H619" s="106" t="s">
        <v>139</v>
      </c>
      <c r="I619" s="106" t="s">
        <v>37</v>
      </c>
      <c r="J619" s="107" t="s">
        <v>38</v>
      </c>
      <c r="K619" t="s">
        <v>39</v>
      </c>
      <c r="L619" t="str">
        <f t="shared" si="9"/>
        <v>Prata;</v>
      </c>
    </row>
    <row r="620" spans="3:12">
      <c r="C620" s="104">
        <v>315290</v>
      </c>
      <c r="D620" s="69" t="s">
        <v>776</v>
      </c>
      <c r="E620" s="104">
        <v>315290</v>
      </c>
      <c r="F620" s="105">
        <v>8642</v>
      </c>
      <c r="G620" s="69" t="s">
        <v>108</v>
      </c>
      <c r="H620" s="106" t="s">
        <v>539</v>
      </c>
      <c r="I620" s="106" t="s">
        <v>88</v>
      </c>
      <c r="J620" s="107" t="s">
        <v>38</v>
      </c>
      <c r="K620" t="s">
        <v>39</v>
      </c>
      <c r="L620" t="str">
        <f t="shared" si="9"/>
        <v>Pratápolis;</v>
      </c>
    </row>
    <row r="621" spans="3:12">
      <c r="C621" s="104">
        <v>315300</v>
      </c>
      <c r="D621" s="69" t="s">
        <v>777</v>
      </c>
      <c r="E621" s="104">
        <v>315300</v>
      </c>
      <c r="F621" s="105">
        <v>3573</v>
      </c>
      <c r="G621" s="69" t="s">
        <v>68</v>
      </c>
      <c r="H621" s="106" t="s">
        <v>151</v>
      </c>
      <c r="I621" s="106" t="s">
        <v>70</v>
      </c>
      <c r="J621" s="107" t="s">
        <v>61</v>
      </c>
      <c r="K621" t="s">
        <v>39</v>
      </c>
      <c r="L621" t="str">
        <f t="shared" si="9"/>
        <v>Pratinha;</v>
      </c>
    </row>
    <row r="622" spans="3:12">
      <c r="C622" s="104">
        <v>315310</v>
      </c>
      <c r="D622" s="69" t="s">
        <v>778</v>
      </c>
      <c r="E622" s="104">
        <v>315310</v>
      </c>
      <c r="F622" s="105">
        <v>5398</v>
      </c>
      <c r="G622" s="69" t="s">
        <v>131</v>
      </c>
      <c r="H622" s="106" t="s">
        <v>227</v>
      </c>
      <c r="I622" s="106" t="s">
        <v>96</v>
      </c>
      <c r="J622" s="107" t="s">
        <v>38</v>
      </c>
      <c r="K622" t="s">
        <v>39</v>
      </c>
      <c r="L622" t="str">
        <f t="shared" si="9"/>
        <v>Presidente Bernardes;</v>
      </c>
    </row>
    <row r="623" spans="3:12">
      <c r="C623" s="104">
        <v>315320</v>
      </c>
      <c r="D623" s="69" t="s">
        <v>779</v>
      </c>
      <c r="E623" s="104">
        <v>315320</v>
      </c>
      <c r="F623" s="105">
        <v>3676</v>
      </c>
      <c r="G623" s="69" t="s">
        <v>42</v>
      </c>
      <c r="H623" s="106" t="s">
        <v>167</v>
      </c>
      <c r="I623" s="106" t="s">
        <v>44</v>
      </c>
      <c r="J623" s="107" t="s">
        <v>38</v>
      </c>
      <c r="K623" t="s">
        <v>39</v>
      </c>
      <c r="L623" t="str">
        <f t="shared" si="9"/>
        <v>Presidente Juscelino;</v>
      </c>
    </row>
    <row r="624" spans="3:12">
      <c r="C624" s="108">
        <v>315330</v>
      </c>
      <c r="D624" s="69" t="s">
        <v>780</v>
      </c>
      <c r="E624" s="108">
        <v>315330</v>
      </c>
      <c r="F624" s="105">
        <v>3004</v>
      </c>
      <c r="G624" s="69" t="s">
        <v>117</v>
      </c>
      <c r="H624" s="106" t="s">
        <v>299</v>
      </c>
      <c r="I624" s="106" t="s">
        <v>119</v>
      </c>
      <c r="J624" s="107" t="s">
        <v>38</v>
      </c>
      <c r="K624" t="s">
        <v>39</v>
      </c>
      <c r="L624" t="str">
        <f t="shared" si="9"/>
        <v>Presidente Kubitschek;</v>
      </c>
    </row>
    <row r="625" spans="3:12">
      <c r="C625" s="104">
        <v>315340</v>
      </c>
      <c r="D625" s="69" t="s">
        <v>781</v>
      </c>
      <c r="E625" s="104">
        <v>315340</v>
      </c>
      <c r="F625" s="105">
        <v>19377</v>
      </c>
      <c r="G625" s="69" t="s">
        <v>145</v>
      </c>
      <c r="H625" s="106" t="s">
        <v>395</v>
      </c>
      <c r="I625" s="106" t="s">
        <v>147</v>
      </c>
      <c r="J625" s="107" t="s">
        <v>38</v>
      </c>
      <c r="K625" t="s">
        <v>39</v>
      </c>
      <c r="L625" t="str">
        <f t="shared" si="9"/>
        <v>Presidente Olegário;</v>
      </c>
    </row>
    <row r="626" spans="3:12">
      <c r="C626" s="104">
        <v>315360</v>
      </c>
      <c r="D626" s="69" t="s">
        <v>782</v>
      </c>
      <c r="E626" s="104">
        <v>315360</v>
      </c>
      <c r="F626" s="105">
        <v>10629</v>
      </c>
      <c r="G626" s="69" t="s">
        <v>42</v>
      </c>
      <c r="H626" s="106" t="s">
        <v>43</v>
      </c>
      <c r="I626" s="106" t="s">
        <v>44</v>
      </c>
      <c r="J626" s="107" t="s">
        <v>38</v>
      </c>
      <c r="K626" t="s">
        <v>39</v>
      </c>
      <c r="L626" t="str">
        <f t="shared" si="9"/>
        <v>Prudente de Morais;</v>
      </c>
    </row>
    <row r="627" spans="3:12">
      <c r="C627" s="104">
        <v>315370</v>
      </c>
      <c r="D627" s="69" t="s">
        <v>783</v>
      </c>
      <c r="E627" s="104">
        <v>315370</v>
      </c>
      <c r="F627" s="105">
        <v>3542</v>
      </c>
      <c r="G627" s="69" t="s">
        <v>42</v>
      </c>
      <c r="H627" s="106" t="s">
        <v>43</v>
      </c>
      <c r="I627" s="106" t="s">
        <v>44</v>
      </c>
      <c r="J627" s="107" t="s">
        <v>38</v>
      </c>
      <c r="K627" t="s">
        <v>39</v>
      </c>
      <c r="L627" t="str">
        <f t="shared" si="9"/>
        <v>Quartel Geral;</v>
      </c>
    </row>
    <row r="628" spans="3:12">
      <c r="C628" s="104">
        <v>315380</v>
      </c>
      <c r="D628" s="69" t="s">
        <v>784</v>
      </c>
      <c r="E628" s="104">
        <v>315380</v>
      </c>
      <c r="F628" s="105">
        <v>1934</v>
      </c>
      <c r="G628" s="69" t="s">
        <v>100</v>
      </c>
      <c r="H628" s="106" t="s">
        <v>294</v>
      </c>
      <c r="I628" s="106" t="s">
        <v>102</v>
      </c>
      <c r="J628" s="107" t="s">
        <v>38</v>
      </c>
      <c r="K628" t="s">
        <v>39</v>
      </c>
      <c r="L628" t="str">
        <f t="shared" si="9"/>
        <v>Queluzito;</v>
      </c>
    </row>
    <row r="629" spans="3:12">
      <c r="C629" s="104">
        <v>315390</v>
      </c>
      <c r="D629" s="69" t="s">
        <v>785</v>
      </c>
      <c r="E629" s="104">
        <v>315390</v>
      </c>
      <c r="F629" s="105">
        <v>16277</v>
      </c>
      <c r="G629" s="69" t="s">
        <v>186</v>
      </c>
      <c r="H629" s="106" t="s">
        <v>187</v>
      </c>
      <c r="I629" s="106" t="s">
        <v>44</v>
      </c>
      <c r="J629" s="107" t="s">
        <v>38</v>
      </c>
      <c r="K629" t="s">
        <v>39</v>
      </c>
      <c r="L629" t="str">
        <f t="shared" si="9"/>
        <v>Raposos;</v>
      </c>
    </row>
    <row r="630" spans="3:12">
      <c r="C630" s="104">
        <v>315400</v>
      </c>
      <c r="D630" s="69" t="s">
        <v>786</v>
      </c>
      <c r="E630" s="104">
        <v>315400</v>
      </c>
      <c r="F630" s="105">
        <v>23814</v>
      </c>
      <c r="G630" s="69" t="s">
        <v>55</v>
      </c>
      <c r="H630" s="106" t="s">
        <v>56</v>
      </c>
      <c r="I630" s="106" t="s">
        <v>52</v>
      </c>
      <c r="J630" s="107" t="s">
        <v>61</v>
      </c>
      <c r="K630" t="s">
        <v>39</v>
      </c>
      <c r="L630" t="str">
        <f t="shared" si="9"/>
        <v>Raul Soares;</v>
      </c>
    </row>
    <row r="631" spans="3:12">
      <c r="C631" s="108">
        <v>315410</v>
      </c>
      <c r="D631" s="69" t="s">
        <v>787</v>
      </c>
      <c r="E631" s="108">
        <v>315410</v>
      </c>
      <c r="F631" s="105">
        <v>10514</v>
      </c>
      <c r="G631" s="69" t="s">
        <v>94</v>
      </c>
      <c r="H631" s="106" t="s">
        <v>158</v>
      </c>
      <c r="I631" s="106" t="s">
        <v>96</v>
      </c>
      <c r="J631" s="107" t="s">
        <v>38</v>
      </c>
      <c r="K631" t="s">
        <v>39</v>
      </c>
      <c r="L631" t="str">
        <f t="shared" si="9"/>
        <v>Recreio;</v>
      </c>
    </row>
    <row r="632" spans="3:12">
      <c r="C632" s="104">
        <v>315415</v>
      </c>
      <c r="D632" s="69" t="s">
        <v>788</v>
      </c>
      <c r="E632" s="104">
        <v>315415</v>
      </c>
      <c r="F632" s="105">
        <v>7105</v>
      </c>
      <c r="G632" s="69" t="s">
        <v>50</v>
      </c>
      <c r="H632" s="106" t="s">
        <v>51</v>
      </c>
      <c r="I632" s="106" t="s">
        <v>52</v>
      </c>
      <c r="J632" s="107" t="s">
        <v>38</v>
      </c>
      <c r="K632" t="s">
        <v>39</v>
      </c>
      <c r="L632" t="str">
        <f t="shared" si="9"/>
        <v>Reduto;</v>
      </c>
    </row>
    <row r="633" spans="3:12">
      <c r="C633" s="104">
        <v>315420</v>
      </c>
      <c r="D633" s="69" t="s">
        <v>789</v>
      </c>
      <c r="E633" s="104">
        <v>315420</v>
      </c>
      <c r="F633" s="105">
        <v>11459</v>
      </c>
      <c r="G633" s="69" t="s">
        <v>180</v>
      </c>
      <c r="H633" s="106" t="s">
        <v>181</v>
      </c>
      <c r="I633" s="106" t="s">
        <v>102</v>
      </c>
      <c r="J633" s="107" t="s">
        <v>38</v>
      </c>
      <c r="K633" t="s">
        <v>39</v>
      </c>
      <c r="L633" t="str">
        <f t="shared" si="9"/>
        <v>Resende Costa;</v>
      </c>
    </row>
    <row r="634" spans="3:12">
      <c r="C634" s="108">
        <v>315430</v>
      </c>
      <c r="D634" s="69" t="s">
        <v>790</v>
      </c>
      <c r="E634" s="108">
        <v>315430</v>
      </c>
      <c r="F634" s="105">
        <v>17398</v>
      </c>
      <c r="G634" s="69" t="s">
        <v>64</v>
      </c>
      <c r="H634" s="106" t="s">
        <v>84</v>
      </c>
      <c r="I634" s="106" t="s">
        <v>66</v>
      </c>
      <c r="J634" s="107" t="s">
        <v>38</v>
      </c>
      <c r="K634" t="s">
        <v>39</v>
      </c>
      <c r="L634" t="str">
        <f t="shared" si="9"/>
        <v>Resplendor;</v>
      </c>
    </row>
    <row r="635" spans="3:12">
      <c r="C635" s="104">
        <v>315440</v>
      </c>
      <c r="D635" s="69" t="s">
        <v>791</v>
      </c>
      <c r="E635" s="104">
        <v>315440</v>
      </c>
      <c r="F635" s="105">
        <v>4798</v>
      </c>
      <c r="G635" s="69" t="s">
        <v>100</v>
      </c>
      <c r="H635" s="106" t="s">
        <v>101</v>
      </c>
      <c r="I635" s="106" t="s">
        <v>102</v>
      </c>
      <c r="J635" s="107" t="s">
        <v>38</v>
      </c>
      <c r="K635" t="s">
        <v>39</v>
      </c>
      <c r="L635" t="str">
        <f t="shared" si="9"/>
        <v>Ressaquinha;</v>
      </c>
    </row>
    <row r="636" spans="3:12">
      <c r="C636" s="104">
        <v>315445</v>
      </c>
      <c r="D636" s="69" t="s">
        <v>792</v>
      </c>
      <c r="E636" s="104">
        <v>315445</v>
      </c>
      <c r="F636" s="105">
        <v>8138</v>
      </c>
      <c r="G636" s="69" t="s">
        <v>162</v>
      </c>
      <c r="H636" s="106" t="s">
        <v>163</v>
      </c>
      <c r="I636" s="106" t="s">
        <v>147</v>
      </c>
      <c r="J636" s="107" t="s">
        <v>38</v>
      </c>
      <c r="K636" t="s">
        <v>39</v>
      </c>
      <c r="L636" t="str">
        <f t="shared" si="9"/>
        <v>Riachinho;</v>
      </c>
    </row>
    <row r="637" spans="3:12">
      <c r="C637" s="104">
        <v>315450</v>
      </c>
      <c r="D637" s="69" t="s">
        <v>793</v>
      </c>
      <c r="E637" s="104">
        <v>315450</v>
      </c>
      <c r="F637" s="105">
        <v>9487</v>
      </c>
      <c r="G637" s="69" t="s">
        <v>192</v>
      </c>
      <c r="H637" s="106" t="s">
        <v>327</v>
      </c>
      <c r="I637" s="106" t="s">
        <v>194</v>
      </c>
      <c r="J637" s="107" t="s">
        <v>38</v>
      </c>
      <c r="K637" t="s">
        <v>39</v>
      </c>
      <c r="L637" t="str">
        <f t="shared" si="9"/>
        <v>Riacho dos Machados;</v>
      </c>
    </row>
    <row r="638" spans="3:12">
      <c r="C638" s="104">
        <v>315460</v>
      </c>
      <c r="D638" s="69" t="s">
        <v>794</v>
      </c>
      <c r="E638" s="104">
        <v>315460</v>
      </c>
      <c r="F638" s="105">
        <v>331045</v>
      </c>
      <c r="G638" s="69" t="s">
        <v>186</v>
      </c>
      <c r="H638" s="106" t="s">
        <v>187</v>
      </c>
      <c r="I638" s="106" t="s">
        <v>44</v>
      </c>
      <c r="J638" s="107" t="s">
        <v>61</v>
      </c>
      <c r="K638" t="s">
        <v>39</v>
      </c>
      <c r="L638" t="str">
        <f t="shared" si="9"/>
        <v>Ribeirão das Neves;</v>
      </c>
    </row>
    <row r="639" spans="3:12">
      <c r="C639" s="104">
        <v>315470</v>
      </c>
      <c r="D639" s="69" t="s">
        <v>795</v>
      </c>
      <c r="E639" s="104">
        <v>315470</v>
      </c>
      <c r="F639" s="105">
        <v>4019</v>
      </c>
      <c r="G639" s="69" t="s">
        <v>86</v>
      </c>
      <c r="H639" s="106" t="s">
        <v>316</v>
      </c>
      <c r="I639" s="106" t="s">
        <v>88</v>
      </c>
      <c r="J639" s="107" t="s">
        <v>38</v>
      </c>
      <c r="K639" t="s">
        <v>39</v>
      </c>
      <c r="L639" t="str">
        <f t="shared" si="9"/>
        <v>Ribeirão Vermelho;</v>
      </c>
    </row>
    <row r="640" spans="3:12">
      <c r="C640" s="104">
        <v>315480</v>
      </c>
      <c r="D640" s="69" t="s">
        <v>796</v>
      </c>
      <c r="E640" s="104">
        <v>315480</v>
      </c>
      <c r="F640" s="105">
        <v>10203</v>
      </c>
      <c r="G640" s="69" t="s">
        <v>186</v>
      </c>
      <c r="H640" s="106" t="s">
        <v>187</v>
      </c>
      <c r="I640" s="106" t="s">
        <v>44</v>
      </c>
      <c r="J640" s="107" t="s">
        <v>38</v>
      </c>
      <c r="K640" t="s">
        <v>39</v>
      </c>
      <c r="L640" t="str">
        <f t="shared" si="9"/>
        <v>Rio Acima;</v>
      </c>
    </row>
    <row r="641" spans="3:12">
      <c r="C641" s="104">
        <v>315490</v>
      </c>
      <c r="D641" s="69" t="s">
        <v>797</v>
      </c>
      <c r="E641" s="104">
        <v>315490</v>
      </c>
      <c r="F641" s="105">
        <v>13659</v>
      </c>
      <c r="G641" s="69" t="s">
        <v>55</v>
      </c>
      <c r="H641" s="106" t="s">
        <v>56</v>
      </c>
      <c r="I641" s="106" t="s">
        <v>52</v>
      </c>
      <c r="J641" s="107" t="s">
        <v>38</v>
      </c>
      <c r="K641" t="s">
        <v>39</v>
      </c>
      <c r="L641" t="str">
        <f t="shared" si="9"/>
        <v>Rio Casca;</v>
      </c>
    </row>
    <row r="642" spans="3:12">
      <c r="C642" s="69">
        <v>315510</v>
      </c>
      <c r="D642" s="69" t="s">
        <v>798</v>
      </c>
      <c r="E642" s="69">
        <v>315510</v>
      </c>
      <c r="F642" s="105">
        <v>5167</v>
      </c>
      <c r="G642" s="69" t="s">
        <v>81</v>
      </c>
      <c r="H642" s="106" t="s">
        <v>104</v>
      </c>
      <c r="I642" s="106" t="s">
        <v>79</v>
      </c>
      <c r="J642" s="107" t="s">
        <v>61</v>
      </c>
      <c r="K642" t="s">
        <v>39</v>
      </c>
      <c r="L642" t="str">
        <f t="shared" si="9"/>
        <v>Rio do Prado;</v>
      </c>
    </row>
    <row r="643" spans="3:12">
      <c r="C643" s="104">
        <v>315500</v>
      </c>
      <c r="D643" s="69" t="s">
        <v>799</v>
      </c>
      <c r="E643" s="104">
        <v>315500</v>
      </c>
      <c r="F643" s="105">
        <v>2599</v>
      </c>
      <c r="G643" s="69" t="s">
        <v>55</v>
      </c>
      <c r="H643" s="106" t="s">
        <v>56</v>
      </c>
      <c r="I643" s="106" t="s">
        <v>52</v>
      </c>
      <c r="J643" s="107" t="s">
        <v>38</v>
      </c>
      <c r="K643" t="s">
        <v>39</v>
      </c>
      <c r="L643" t="str">
        <f t="shared" ref="L643:L706" si="10">D643&amp;K643</f>
        <v>Rio Doce;</v>
      </c>
    </row>
    <row r="644" spans="3:12">
      <c r="C644" s="104">
        <v>315520</v>
      </c>
      <c r="D644" s="69" t="s">
        <v>800</v>
      </c>
      <c r="E644" s="104">
        <v>315520</v>
      </c>
      <c r="F644" s="105">
        <v>5549</v>
      </c>
      <c r="G644" s="69" t="s">
        <v>100</v>
      </c>
      <c r="H644" s="106" t="s">
        <v>294</v>
      </c>
      <c r="I644" s="106" t="s">
        <v>102</v>
      </c>
      <c r="J644" s="107" t="s">
        <v>38</v>
      </c>
      <c r="K644" t="s">
        <v>39</v>
      </c>
      <c r="L644" t="str">
        <f t="shared" si="10"/>
        <v>Rio Espera;</v>
      </c>
    </row>
    <row r="645" spans="3:12">
      <c r="C645" s="104">
        <v>315530</v>
      </c>
      <c r="D645" s="69" t="s">
        <v>801</v>
      </c>
      <c r="E645" s="104">
        <v>315530</v>
      </c>
      <c r="F645" s="105">
        <v>5783</v>
      </c>
      <c r="G645" s="69" t="s">
        <v>186</v>
      </c>
      <c r="H645" s="106" t="s">
        <v>197</v>
      </c>
      <c r="I645" s="106" t="s">
        <v>44</v>
      </c>
      <c r="J645" s="107" t="s">
        <v>38</v>
      </c>
      <c r="K645" t="s">
        <v>39</v>
      </c>
      <c r="L645" t="str">
        <f t="shared" si="10"/>
        <v>Rio Manso;</v>
      </c>
    </row>
    <row r="646" spans="3:12">
      <c r="C646" s="69">
        <v>315540</v>
      </c>
      <c r="D646" s="69" t="s">
        <v>802</v>
      </c>
      <c r="E646" s="69">
        <v>315540</v>
      </c>
      <c r="F646" s="105">
        <v>8941</v>
      </c>
      <c r="G646" s="69" t="s">
        <v>123</v>
      </c>
      <c r="H646" s="106" t="s">
        <v>185</v>
      </c>
      <c r="I646" s="106" t="s">
        <v>96</v>
      </c>
      <c r="J646" s="107" t="s">
        <v>61</v>
      </c>
      <c r="K646" t="s">
        <v>39</v>
      </c>
      <c r="L646" t="str">
        <f t="shared" si="10"/>
        <v>Rio Novo;</v>
      </c>
    </row>
    <row r="647" spans="3:12">
      <c r="C647" s="104">
        <v>315550</v>
      </c>
      <c r="D647" s="69" t="s">
        <v>803</v>
      </c>
      <c r="E647" s="104">
        <v>315550</v>
      </c>
      <c r="F647" s="105">
        <v>12291</v>
      </c>
      <c r="G647" s="69" t="s">
        <v>145</v>
      </c>
      <c r="H647" s="106" t="s">
        <v>146</v>
      </c>
      <c r="I647" s="106" t="s">
        <v>147</v>
      </c>
      <c r="J647" s="107" t="s">
        <v>61</v>
      </c>
      <c r="K647" t="s">
        <v>39</v>
      </c>
      <c r="L647" t="str">
        <f t="shared" si="10"/>
        <v>Rio Paranaíba;</v>
      </c>
    </row>
    <row r="648" spans="3:12">
      <c r="C648" s="69">
        <v>315560</v>
      </c>
      <c r="D648" s="69" t="s">
        <v>804</v>
      </c>
      <c r="E648" s="69">
        <v>315560</v>
      </c>
      <c r="F648" s="105">
        <v>30779</v>
      </c>
      <c r="G648" s="69" t="s">
        <v>192</v>
      </c>
      <c r="H648" s="106" t="s">
        <v>193</v>
      </c>
      <c r="I648" s="106" t="s">
        <v>194</v>
      </c>
      <c r="J648" s="107" t="s">
        <v>61</v>
      </c>
      <c r="K648" t="s">
        <v>39</v>
      </c>
      <c r="L648" t="str">
        <f t="shared" si="10"/>
        <v>Rio Pardo de Minas;</v>
      </c>
    </row>
    <row r="649" spans="3:12">
      <c r="C649" s="104">
        <v>315570</v>
      </c>
      <c r="D649" s="69" t="s">
        <v>805</v>
      </c>
      <c r="E649" s="104">
        <v>315570</v>
      </c>
      <c r="F649" s="105">
        <v>14346</v>
      </c>
      <c r="G649" s="69" t="s">
        <v>175</v>
      </c>
      <c r="H649" s="106" t="s">
        <v>183</v>
      </c>
      <c r="I649" s="106" t="s">
        <v>44</v>
      </c>
      <c r="J649" s="107" t="s">
        <v>38</v>
      </c>
      <c r="K649" t="s">
        <v>39</v>
      </c>
      <c r="L649" t="str">
        <f t="shared" si="10"/>
        <v>Rio Piracicaba;</v>
      </c>
    </row>
    <row r="650" spans="3:12">
      <c r="C650" s="104">
        <v>315580</v>
      </c>
      <c r="D650" s="69" t="s">
        <v>806</v>
      </c>
      <c r="E650" s="104">
        <v>315580</v>
      </c>
      <c r="F650" s="105">
        <v>17858</v>
      </c>
      <c r="G650" s="69" t="s">
        <v>131</v>
      </c>
      <c r="H650" s="106" t="s">
        <v>227</v>
      </c>
      <c r="I650" s="106" t="s">
        <v>96</v>
      </c>
      <c r="J650" s="107" t="s">
        <v>38</v>
      </c>
      <c r="K650" t="s">
        <v>39</v>
      </c>
      <c r="L650" t="str">
        <f t="shared" si="10"/>
        <v>Rio Pomba;</v>
      </c>
    </row>
    <row r="651" spans="3:12">
      <c r="C651" s="69">
        <v>315590</v>
      </c>
      <c r="D651" s="69" t="s">
        <v>807</v>
      </c>
      <c r="E651" s="69">
        <v>315590</v>
      </c>
      <c r="F651" s="105">
        <v>5467</v>
      </c>
      <c r="G651" s="69" t="s">
        <v>123</v>
      </c>
      <c r="H651" s="106" t="s">
        <v>124</v>
      </c>
      <c r="I651" s="106" t="s">
        <v>96</v>
      </c>
      <c r="J651" s="107" t="s">
        <v>38</v>
      </c>
      <c r="K651" t="s">
        <v>39</v>
      </c>
      <c r="L651" t="str">
        <f t="shared" si="10"/>
        <v>Rio Preto;</v>
      </c>
    </row>
    <row r="652" spans="3:12">
      <c r="C652" s="109">
        <v>315600</v>
      </c>
      <c r="D652" s="106" t="s">
        <v>808</v>
      </c>
      <c r="E652" s="109">
        <v>315600</v>
      </c>
      <c r="F652" s="105">
        <v>12957</v>
      </c>
      <c r="G652" s="106" t="s">
        <v>117</v>
      </c>
      <c r="H652" s="106" t="s">
        <v>304</v>
      </c>
      <c r="I652" s="106" t="s">
        <v>44</v>
      </c>
      <c r="J652" s="107" t="s">
        <v>61</v>
      </c>
      <c r="K652" t="s">
        <v>39</v>
      </c>
      <c r="L652" t="str">
        <f t="shared" si="10"/>
        <v>Rio Vermelho;</v>
      </c>
    </row>
    <row r="653" spans="3:12">
      <c r="C653" s="104">
        <v>315610</v>
      </c>
      <c r="D653" s="69" t="s">
        <v>809</v>
      </c>
      <c r="E653" s="104">
        <v>315610</v>
      </c>
      <c r="F653" s="105">
        <v>4648</v>
      </c>
      <c r="G653" s="69" t="s">
        <v>180</v>
      </c>
      <c r="H653" s="106" t="s">
        <v>181</v>
      </c>
      <c r="I653" s="106" t="s">
        <v>102</v>
      </c>
      <c r="J653" s="107" t="s">
        <v>38</v>
      </c>
      <c r="K653" t="s">
        <v>39</v>
      </c>
      <c r="L653" t="str">
        <f t="shared" si="10"/>
        <v>Ritápolis;</v>
      </c>
    </row>
    <row r="654" spans="3:12">
      <c r="C654" s="104">
        <v>315620</v>
      </c>
      <c r="D654" s="69" t="s">
        <v>810</v>
      </c>
      <c r="E654" s="104">
        <v>315620</v>
      </c>
      <c r="F654" s="105">
        <v>2289</v>
      </c>
      <c r="G654" s="69" t="s">
        <v>123</v>
      </c>
      <c r="H654" s="106" t="s">
        <v>200</v>
      </c>
      <c r="I654" s="106" t="s">
        <v>96</v>
      </c>
      <c r="J654" s="107" t="s">
        <v>38</v>
      </c>
      <c r="K654" t="s">
        <v>39</v>
      </c>
      <c r="L654" t="str">
        <f t="shared" si="10"/>
        <v>Rochedo de Minas;</v>
      </c>
    </row>
    <row r="655" spans="3:12">
      <c r="C655" s="104">
        <v>315630</v>
      </c>
      <c r="D655" s="69" t="s">
        <v>811</v>
      </c>
      <c r="E655" s="104">
        <v>315630</v>
      </c>
      <c r="F655" s="105">
        <v>7991</v>
      </c>
      <c r="G655" s="69" t="s">
        <v>131</v>
      </c>
      <c r="H655" s="106" t="s">
        <v>227</v>
      </c>
      <c r="I655" s="106" t="s">
        <v>96</v>
      </c>
      <c r="J655" s="107" t="s">
        <v>38</v>
      </c>
      <c r="K655" t="s">
        <v>39</v>
      </c>
      <c r="L655" t="str">
        <f t="shared" si="10"/>
        <v>Rodeiro;</v>
      </c>
    </row>
    <row r="656" spans="3:12">
      <c r="C656" s="104">
        <v>315640</v>
      </c>
      <c r="D656" s="69" t="s">
        <v>812</v>
      </c>
      <c r="E656" s="104">
        <v>315640</v>
      </c>
      <c r="F656" s="105">
        <v>3547</v>
      </c>
      <c r="G656" s="69" t="s">
        <v>35</v>
      </c>
      <c r="H656" s="106" t="s">
        <v>36</v>
      </c>
      <c r="I656" s="106" t="s">
        <v>37</v>
      </c>
      <c r="J656" s="107" t="s">
        <v>38</v>
      </c>
      <c r="K656" t="s">
        <v>39</v>
      </c>
      <c r="L656" t="str">
        <f t="shared" si="10"/>
        <v>Romaria;</v>
      </c>
    </row>
    <row r="657" spans="3:12">
      <c r="C657" s="104">
        <v>315645</v>
      </c>
      <c r="D657" s="69" t="s">
        <v>813</v>
      </c>
      <c r="E657" s="104">
        <v>315645</v>
      </c>
      <c r="F657" s="105">
        <v>4566</v>
      </c>
      <c r="G657" s="69" t="s">
        <v>131</v>
      </c>
      <c r="H657" s="106" t="s">
        <v>132</v>
      </c>
      <c r="I657" s="106" t="s">
        <v>96</v>
      </c>
      <c r="J657" s="107" t="s">
        <v>38</v>
      </c>
      <c r="K657" t="s">
        <v>39</v>
      </c>
      <c r="L657" t="str">
        <f t="shared" si="10"/>
        <v>Rosário da Limeira;</v>
      </c>
    </row>
    <row r="658" spans="3:12">
      <c r="C658" s="69">
        <v>315650</v>
      </c>
      <c r="D658" s="69" t="s">
        <v>814</v>
      </c>
      <c r="E658" s="69">
        <v>315650</v>
      </c>
      <c r="F658" s="105">
        <v>6198</v>
      </c>
      <c r="G658" s="69" t="s">
        <v>192</v>
      </c>
      <c r="H658" s="106" t="s">
        <v>469</v>
      </c>
      <c r="I658" s="106" t="s">
        <v>194</v>
      </c>
      <c r="J658" s="107" t="s">
        <v>61</v>
      </c>
      <c r="K658" t="s">
        <v>39</v>
      </c>
      <c r="L658" t="str">
        <f t="shared" si="10"/>
        <v>Rubelita;</v>
      </c>
    </row>
    <row r="659" spans="3:12">
      <c r="C659" s="69">
        <v>315660</v>
      </c>
      <c r="D659" s="69" t="s">
        <v>815</v>
      </c>
      <c r="E659" s="69">
        <v>315660</v>
      </c>
      <c r="F659" s="105">
        <v>10226</v>
      </c>
      <c r="G659" s="69" t="s">
        <v>81</v>
      </c>
      <c r="H659" s="106" t="s">
        <v>104</v>
      </c>
      <c r="I659" s="106" t="s">
        <v>79</v>
      </c>
      <c r="J659" s="107" t="s">
        <v>61</v>
      </c>
      <c r="K659" t="s">
        <v>39</v>
      </c>
      <c r="L659" t="str">
        <f t="shared" si="10"/>
        <v>Rubim;</v>
      </c>
    </row>
    <row r="660" spans="3:12">
      <c r="C660" s="104">
        <v>315670</v>
      </c>
      <c r="D660" s="69" t="s">
        <v>816</v>
      </c>
      <c r="E660" s="104">
        <v>315670</v>
      </c>
      <c r="F660" s="105">
        <v>135421</v>
      </c>
      <c r="G660" s="69" t="s">
        <v>186</v>
      </c>
      <c r="H660" s="106" t="s">
        <v>187</v>
      </c>
      <c r="I660" s="106" t="s">
        <v>44</v>
      </c>
      <c r="J660" s="107" t="s">
        <v>61</v>
      </c>
      <c r="K660" t="s">
        <v>39</v>
      </c>
      <c r="L660" t="str">
        <f t="shared" si="10"/>
        <v>Sabará;</v>
      </c>
    </row>
    <row r="661" spans="3:12">
      <c r="C661" s="109">
        <v>315680</v>
      </c>
      <c r="D661" s="106" t="s">
        <v>817</v>
      </c>
      <c r="E661" s="109">
        <v>315680</v>
      </c>
      <c r="F661" s="105">
        <v>15525</v>
      </c>
      <c r="G661" s="106" t="s">
        <v>117</v>
      </c>
      <c r="H661" s="106" t="s">
        <v>304</v>
      </c>
      <c r="I661" s="106" t="s">
        <v>44</v>
      </c>
      <c r="J661" s="107" t="s">
        <v>38</v>
      </c>
      <c r="K661" t="s">
        <v>39</v>
      </c>
      <c r="L661" t="str">
        <f t="shared" si="10"/>
        <v>Sabinópolis;</v>
      </c>
    </row>
    <row r="662" spans="3:12">
      <c r="C662" s="104">
        <v>315690</v>
      </c>
      <c r="D662" s="69" t="s">
        <v>818</v>
      </c>
      <c r="E662" s="104">
        <v>315690</v>
      </c>
      <c r="F662" s="105">
        <v>25989</v>
      </c>
      <c r="G662" s="69" t="s">
        <v>68</v>
      </c>
      <c r="H662" s="106" t="s">
        <v>69</v>
      </c>
      <c r="I662" s="106" t="s">
        <v>70</v>
      </c>
      <c r="J662" s="107" t="s">
        <v>61</v>
      </c>
      <c r="K662" t="s">
        <v>39</v>
      </c>
      <c r="L662" t="str">
        <f t="shared" si="10"/>
        <v>Sacramento;</v>
      </c>
    </row>
    <row r="663" spans="3:12">
      <c r="C663" s="69">
        <v>315700</v>
      </c>
      <c r="D663" s="69" t="s">
        <v>819</v>
      </c>
      <c r="E663" s="69">
        <v>315700</v>
      </c>
      <c r="F663" s="105">
        <v>41349</v>
      </c>
      <c r="G663" s="69" t="s">
        <v>192</v>
      </c>
      <c r="H663" s="106" t="s">
        <v>469</v>
      </c>
      <c r="I663" s="106" t="s">
        <v>194</v>
      </c>
      <c r="J663" s="107" t="s">
        <v>61</v>
      </c>
      <c r="K663" t="s">
        <v>39</v>
      </c>
      <c r="L663" t="str">
        <f t="shared" si="10"/>
        <v>Salinas;</v>
      </c>
    </row>
    <row r="664" spans="3:12">
      <c r="C664" s="69">
        <v>315710</v>
      </c>
      <c r="D664" s="69" t="s">
        <v>820</v>
      </c>
      <c r="E664" s="69">
        <v>315710</v>
      </c>
      <c r="F664" s="105">
        <v>7007</v>
      </c>
      <c r="G664" s="69" t="s">
        <v>81</v>
      </c>
      <c r="H664" s="106" t="s">
        <v>104</v>
      </c>
      <c r="I664" s="106" t="s">
        <v>79</v>
      </c>
      <c r="J664" s="107" t="s">
        <v>38</v>
      </c>
      <c r="K664" t="s">
        <v>39</v>
      </c>
      <c r="L664" t="str">
        <f t="shared" si="10"/>
        <v>Salto da Divisa;</v>
      </c>
    </row>
    <row r="665" spans="3:12">
      <c r="C665" s="104">
        <v>315720</v>
      </c>
      <c r="D665" s="69" t="s">
        <v>821</v>
      </c>
      <c r="E665" s="104">
        <v>315720</v>
      </c>
      <c r="F665" s="105">
        <v>30807</v>
      </c>
      <c r="G665" s="69" t="s">
        <v>175</v>
      </c>
      <c r="H665" s="106" t="s">
        <v>176</v>
      </c>
      <c r="I665" s="106" t="s">
        <v>44</v>
      </c>
      <c r="J665" s="107" t="s">
        <v>61</v>
      </c>
      <c r="K665" t="s">
        <v>39</v>
      </c>
      <c r="L665" t="str">
        <f t="shared" si="10"/>
        <v>Santa Bárbara;</v>
      </c>
    </row>
    <row r="666" spans="3:12">
      <c r="C666" s="104">
        <v>315725</v>
      </c>
      <c r="D666" s="69" t="s">
        <v>822</v>
      </c>
      <c r="E666" s="104">
        <v>315725</v>
      </c>
      <c r="F666" s="105">
        <v>8113</v>
      </c>
      <c r="G666" s="69" t="s">
        <v>58</v>
      </c>
      <c r="H666" s="106" t="s">
        <v>213</v>
      </c>
      <c r="I666" s="106" t="s">
        <v>60</v>
      </c>
      <c r="J666" s="107" t="s">
        <v>38</v>
      </c>
      <c r="K666" t="s">
        <v>39</v>
      </c>
      <c r="L666" t="str">
        <f t="shared" si="10"/>
        <v>Santa Bárbara do Leste;</v>
      </c>
    </row>
    <row r="667" spans="3:12">
      <c r="C667" s="69">
        <v>315727</v>
      </c>
      <c r="D667" s="69" t="s">
        <v>823</v>
      </c>
      <c r="E667" s="69">
        <v>315727</v>
      </c>
      <c r="F667" s="105">
        <v>3117</v>
      </c>
      <c r="G667" s="69" t="s">
        <v>123</v>
      </c>
      <c r="H667" s="106" t="s">
        <v>124</v>
      </c>
      <c r="I667" s="106" t="s">
        <v>96</v>
      </c>
      <c r="J667" s="107" t="s">
        <v>38</v>
      </c>
      <c r="K667" t="s">
        <v>39</v>
      </c>
      <c r="L667" t="str">
        <f t="shared" si="10"/>
        <v>Santa Bárbara do Monte Verde;</v>
      </c>
    </row>
    <row r="668" spans="3:12">
      <c r="C668" s="104">
        <v>315730</v>
      </c>
      <c r="D668" s="69" t="s">
        <v>824</v>
      </c>
      <c r="E668" s="104">
        <v>315730</v>
      </c>
      <c r="F668" s="105">
        <v>4454</v>
      </c>
      <c r="G668" s="69" t="s">
        <v>100</v>
      </c>
      <c r="H668" s="106" t="s">
        <v>101</v>
      </c>
      <c r="I668" s="106" t="s">
        <v>102</v>
      </c>
      <c r="J668" s="107" t="s">
        <v>38</v>
      </c>
      <c r="K668" t="s">
        <v>39</v>
      </c>
      <c r="L668" t="str">
        <f t="shared" si="10"/>
        <v>Santa Bárbara do Tugúrio;</v>
      </c>
    </row>
    <row r="669" spans="3:12">
      <c r="C669" s="104">
        <v>315733</v>
      </c>
      <c r="D669" s="69" t="s">
        <v>825</v>
      </c>
      <c r="E669" s="104">
        <v>315733</v>
      </c>
      <c r="F669" s="105">
        <v>8541</v>
      </c>
      <c r="G669" s="69" t="s">
        <v>180</v>
      </c>
      <c r="H669" s="106" t="s">
        <v>181</v>
      </c>
      <c r="I669" s="106" t="s">
        <v>102</v>
      </c>
      <c r="J669" s="107" t="s">
        <v>38</v>
      </c>
      <c r="K669" t="s">
        <v>39</v>
      </c>
      <c r="L669" t="str">
        <f t="shared" si="10"/>
        <v>Santa Cruz de Minas;</v>
      </c>
    </row>
    <row r="670" spans="3:12">
      <c r="C670" s="69">
        <v>315737</v>
      </c>
      <c r="D670" s="69" t="s">
        <v>826</v>
      </c>
      <c r="E670" s="69">
        <v>315737</v>
      </c>
      <c r="F670" s="105">
        <v>4177</v>
      </c>
      <c r="G670" s="69" t="s">
        <v>192</v>
      </c>
      <c r="H670" s="106" t="s">
        <v>469</v>
      </c>
      <c r="I670" s="106" t="s">
        <v>194</v>
      </c>
      <c r="J670" s="107" t="s">
        <v>38</v>
      </c>
      <c r="K670" t="s">
        <v>39</v>
      </c>
      <c r="L670" t="str">
        <f t="shared" si="10"/>
        <v>Santa Cruz de Salinas;</v>
      </c>
    </row>
    <row r="671" spans="3:12">
      <c r="C671" s="104">
        <v>315740</v>
      </c>
      <c r="D671" s="69" t="s">
        <v>827</v>
      </c>
      <c r="E671" s="104">
        <v>315740</v>
      </c>
      <c r="F671" s="105">
        <v>4793</v>
      </c>
      <c r="G671" s="69" t="s">
        <v>55</v>
      </c>
      <c r="H671" s="106" t="s">
        <v>56</v>
      </c>
      <c r="I671" s="106" t="s">
        <v>52</v>
      </c>
      <c r="J671" s="107" t="s">
        <v>38</v>
      </c>
      <c r="K671" t="s">
        <v>39</v>
      </c>
      <c r="L671" t="str">
        <f t="shared" si="10"/>
        <v>Santa Cruz do Escalvado;</v>
      </c>
    </row>
    <row r="672" spans="3:12">
      <c r="C672" s="104">
        <v>315750</v>
      </c>
      <c r="D672" s="69" t="s">
        <v>828</v>
      </c>
      <c r="E672" s="104">
        <v>315750</v>
      </c>
      <c r="F672" s="105">
        <v>4438</v>
      </c>
      <c r="G672" s="69" t="s">
        <v>64</v>
      </c>
      <c r="H672" s="106" t="s">
        <v>106</v>
      </c>
      <c r="I672" s="106" t="s">
        <v>66</v>
      </c>
      <c r="J672" s="107" t="s">
        <v>38</v>
      </c>
      <c r="K672" t="s">
        <v>39</v>
      </c>
      <c r="L672" t="str">
        <f t="shared" si="10"/>
        <v>Santa Efigênia de Minas;</v>
      </c>
    </row>
    <row r="673" spans="3:12">
      <c r="C673" s="69">
        <v>315760</v>
      </c>
      <c r="D673" s="69" t="s">
        <v>829</v>
      </c>
      <c r="E673" s="69">
        <v>315760</v>
      </c>
      <c r="F673" s="105">
        <v>3866</v>
      </c>
      <c r="G673" s="69" t="s">
        <v>241</v>
      </c>
      <c r="H673" s="106" t="s">
        <v>242</v>
      </c>
      <c r="I673" s="106" t="s">
        <v>194</v>
      </c>
      <c r="J673" s="107" t="s">
        <v>61</v>
      </c>
      <c r="K673" t="s">
        <v>39</v>
      </c>
      <c r="L673" t="str">
        <f t="shared" si="10"/>
        <v>Santa Fé de Minas;</v>
      </c>
    </row>
    <row r="674" spans="3:12">
      <c r="C674" s="69">
        <v>315765</v>
      </c>
      <c r="D674" s="69" t="s">
        <v>830</v>
      </c>
      <c r="E674" s="69">
        <v>315765</v>
      </c>
      <c r="F674" s="105">
        <v>6345</v>
      </c>
      <c r="G674" s="69" t="s">
        <v>77</v>
      </c>
      <c r="H674" s="106" t="s">
        <v>78</v>
      </c>
      <c r="I674" s="106" t="s">
        <v>79</v>
      </c>
      <c r="J674" s="107" t="s">
        <v>38</v>
      </c>
      <c r="K674" t="s">
        <v>39</v>
      </c>
      <c r="L674" t="str">
        <f t="shared" si="10"/>
        <v>Santa Helena de Minas;</v>
      </c>
    </row>
    <row r="675" spans="3:12">
      <c r="C675" s="104">
        <v>315770</v>
      </c>
      <c r="D675" s="69" t="s">
        <v>831</v>
      </c>
      <c r="E675" s="104">
        <v>315770</v>
      </c>
      <c r="F675" s="105">
        <v>13743</v>
      </c>
      <c r="G675" s="69" t="s">
        <v>68</v>
      </c>
      <c r="H675" s="106" t="s">
        <v>151</v>
      </c>
      <c r="I675" s="106" t="s">
        <v>70</v>
      </c>
      <c r="J675" s="107" t="s">
        <v>61</v>
      </c>
      <c r="K675" t="s">
        <v>39</v>
      </c>
      <c r="L675" t="str">
        <f t="shared" si="10"/>
        <v>Santa Juliana;</v>
      </c>
    </row>
    <row r="676" spans="3:12">
      <c r="C676" s="104">
        <v>315780</v>
      </c>
      <c r="D676" s="69" t="s">
        <v>832</v>
      </c>
      <c r="E676" s="104">
        <v>315780</v>
      </c>
      <c r="F676" s="105">
        <v>218147</v>
      </c>
      <c r="G676" s="69" t="s">
        <v>186</v>
      </c>
      <c r="H676" s="106" t="s">
        <v>187</v>
      </c>
      <c r="I676" s="106" t="s">
        <v>44</v>
      </c>
      <c r="J676" s="107" t="s">
        <v>61</v>
      </c>
      <c r="K676" t="s">
        <v>39</v>
      </c>
      <c r="L676" t="str">
        <f t="shared" si="10"/>
        <v>Santa Luzia;</v>
      </c>
    </row>
    <row r="677" spans="3:12">
      <c r="C677" s="104">
        <v>315790</v>
      </c>
      <c r="D677" s="69" t="s">
        <v>833</v>
      </c>
      <c r="E677" s="104">
        <v>315790</v>
      </c>
      <c r="F677" s="105">
        <v>16111</v>
      </c>
      <c r="G677" s="69" t="s">
        <v>50</v>
      </c>
      <c r="H677" s="106" t="s">
        <v>51</v>
      </c>
      <c r="I677" s="106" t="s">
        <v>52</v>
      </c>
      <c r="J677" s="107" t="s">
        <v>38</v>
      </c>
      <c r="K677" t="s">
        <v>39</v>
      </c>
      <c r="L677" t="str">
        <f t="shared" si="10"/>
        <v>Santa Margarida;</v>
      </c>
    </row>
    <row r="678" spans="3:12">
      <c r="C678" s="104">
        <v>315800</v>
      </c>
      <c r="D678" s="69" t="s">
        <v>834</v>
      </c>
      <c r="E678" s="104">
        <v>315800</v>
      </c>
      <c r="F678" s="105">
        <v>10836</v>
      </c>
      <c r="G678" s="69" t="s">
        <v>175</v>
      </c>
      <c r="H678" s="106" t="s">
        <v>176</v>
      </c>
      <c r="I678" s="106" t="s">
        <v>44</v>
      </c>
      <c r="J678" s="107" t="s">
        <v>61</v>
      </c>
      <c r="K678" t="s">
        <v>39</v>
      </c>
      <c r="L678" t="str">
        <f t="shared" si="10"/>
        <v>Santa Maria de Itabira;</v>
      </c>
    </row>
    <row r="679" spans="3:12">
      <c r="C679" s="69">
        <v>315810</v>
      </c>
      <c r="D679" s="69" t="s">
        <v>835</v>
      </c>
      <c r="E679" s="69">
        <v>315810</v>
      </c>
      <c r="F679" s="105">
        <v>5248</v>
      </c>
      <c r="G679" s="69" t="s">
        <v>81</v>
      </c>
      <c r="H679" s="106" t="s">
        <v>104</v>
      </c>
      <c r="I679" s="106" t="s">
        <v>79</v>
      </c>
      <c r="J679" s="107" t="s">
        <v>38</v>
      </c>
      <c r="K679" t="s">
        <v>39</v>
      </c>
      <c r="L679" t="str">
        <f t="shared" si="10"/>
        <v>Santa Maria do Salto;</v>
      </c>
    </row>
    <row r="680" spans="3:12">
      <c r="C680" s="69">
        <v>315820</v>
      </c>
      <c r="D680" s="69" t="s">
        <v>836</v>
      </c>
      <c r="E680" s="69">
        <v>315820</v>
      </c>
      <c r="F680" s="105">
        <v>14620</v>
      </c>
      <c r="G680" s="69" t="s">
        <v>64</v>
      </c>
      <c r="H680" s="106" t="s">
        <v>65</v>
      </c>
      <c r="I680" s="106" t="s">
        <v>66</v>
      </c>
      <c r="J680" s="107" t="s">
        <v>38</v>
      </c>
      <c r="K680" t="s">
        <v>39</v>
      </c>
      <c r="L680" t="str">
        <f t="shared" si="10"/>
        <v>Santa Maria do Suaçuí;</v>
      </c>
    </row>
    <row r="681" spans="3:12">
      <c r="C681" s="104">
        <v>315920</v>
      </c>
      <c r="D681" s="69" t="s">
        <v>837</v>
      </c>
      <c r="E681" s="104">
        <v>315920</v>
      </c>
      <c r="F681" s="105">
        <v>8974</v>
      </c>
      <c r="G681" s="69" t="s">
        <v>91</v>
      </c>
      <c r="H681" s="106" t="s">
        <v>92</v>
      </c>
      <c r="I681" s="106" t="s">
        <v>88</v>
      </c>
      <c r="J681" s="107" t="s">
        <v>38</v>
      </c>
      <c r="K681" t="s">
        <v>39</v>
      </c>
      <c r="L681" t="str">
        <f t="shared" si="10"/>
        <v>Santa Rita de Caldas;</v>
      </c>
    </row>
    <row r="682" spans="3:12">
      <c r="C682" s="104">
        <v>315940</v>
      </c>
      <c r="D682" s="69" t="s">
        <v>838</v>
      </c>
      <c r="E682" s="104">
        <v>315940</v>
      </c>
      <c r="F682" s="105">
        <v>3449</v>
      </c>
      <c r="G682" s="69" t="s">
        <v>100</v>
      </c>
      <c r="H682" s="106" t="s">
        <v>101</v>
      </c>
      <c r="I682" s="106" t="s">
        <v>102</v>
      </c>
      <c r="J682" s="107" t="s">
        <v>38</v>
      </c>
      <c r="K682" t="s">
        <v>39</v>
      </c>
      <c r="L682" t="str">
        <f t="shared" si="10"/>
        <v>Santa Rita de Ibitipoca;</v>
      </c>
    </row>
    <row r="683" spans="3:12">
      <c r="C683" s="69">
        <v>315930</v>
      </c>
      <c r="D683" s="69" t="s">
        <v>839</v>
      </c>
      <c r="E683" s="69">
        <v>315930</v>
      </c>
      <c r="F683" s="105">
        <v>4905</v>
      </c>
      <c r="G683" s="69" t="s">
        <v>123</v>
      </c>
      <c r="H683" s="106" t="s">
        <v>124</v>
      </c>
      <c r="I683" s="106" t="s">
        <v>96</v>
      </c>
      <c r="J683" s="107" t="s">
        <v>38</v>
      </c>
      <c r="K683" t="s">
        <v>39</v>
      </c>
      <c r="L683" t="str">
        <f t="shared" si="10"/>
        <v>Santa Rita de Jacutinga;</v>
      </c>
    </row>
    <row r="684" spans="3:12">
      <c r="C684" s="104">
        <v>315935</v>
      </c>
      <c r="D684" s="69" t="s">
        <v>840</v>
      </c>
      <c r="E684" s="104">
        <v>315935</v>
      </c>
      <c r="F684" s="105">
        <v>7155</v>
      </c>
      <c r="G684" s="69" t="s">
        <v>58</v>
      </c>
      <c r="H684" s="106" t="s">
        <v>213</v>
      </c>
      <c r="I684" s="106" t="s">
        <v>60</v>
      </c>
      <c r="J684" s="107" t="s">
        <v>38</v>
      </c>
      <c r="K684" t="s">
        <v>39</v>
      </c>
      <c r="L684" t="str">
        <f t="shared" si="10"/>
        <v>Santa Rita de Minas;</v>
      </c>
    </row>
    <row r="685" spans="3:12">
      <c r="C685" s="108">
        <v>315950</v>
      </c>
      <c r="D685" s="69" t="s">
        <v>841</v>
      </c>
      <c r="E685" s="108">
        <v>315950</v>
      </c>
      <c r="F685" s="105">
        <v>5522</v>
      </c>
      <c r="G685" s="69" t="s">
        <v>64</v>
      </c>
      <c r="H685" s="106" t="s">
        <v>84</v>
      </c>
      <c r="I685" s="106" t="s">
        <v>66</v>
      </c>
      <c r="J685" s="107" t="s">
        <v>38</v>
      </c>
      <c r="K685" t="s">
        <v>39</v>
      </c>
      <c r="L685" t="str">
        <f t="shared" si="10"/>
        <v>Santa Rita do Itueto;</v>
      </c>
    </row>
    <row r="686" spans="3:12">
      <c r="C686" s="104">
        <v>315960</v>
      </c>
      <c r="D686" s="69" t="s">
        <v>842</v>
      </c>
      <c r="E686" s="104">
        <v>315960</v>
      </c>
      <c r="F686" s="105">
        <v>42751</v>
      </c>
      <c r="G686" s="69" t="s">
        <v>91</v>
      </c>
      <c r="H686" s="106" t="s">
        <v>215</v>
      </c>
      <c r="I686" s="106" t="s">
        <v>88</v>
      </c>
      <c r="J686" s="107" t="s">
        <v>38</v>
      </c>
      <c r="K686" t="s">
        <v>39</v>
      </c>
      <c r="L686" t="str">
        <f t="shared" si="10"/>
        <v>Santa Rita do Sapucaí;</v>
      </c>
    </row>
    <row r="687" spans="3:12">
      <c r="C687" s="104">
        <v>315970</v>
      </c>
      <c r="D687" s="69" t="s">
        <v>843</v>
      </c>
      <c r="E687" s="104">
        <v>315970</v>
      </c>
      <c r="F687" s="105">
        <v>3343</v>
      </c>
      <c r="G687" s="69" t="s">
        <v>145</v>
      </c>
      <c r="H687" s="106" t="s">
        <v>146</v>
      </c>
      <c r="I687" s="106" t="s">
        <v>147</v>
      </c>
      <c r="J687" s="107" t="s">
        <v>38</v>
      </c>
      <c r="K687" t="s">
        <v>39</v>
      </c>
      <c r="L687" t="str">
        <f t="shared" si="10"/>
        <v>Santa Rosa da Serra;</v>
      </c>
    </row>
    <row r="688" spans="3:12">
      <c r="C688" s="104">
        <v>315980</v>
      </c>
      <c r="D688" s="69" t="s">
        <v>844</v>
      </c>
      <c r="E688" s="104">
        <v>315980</v>
      </c>
      <c r="F688" s="105">
        <v>19608</v>
      </c>
      <c r="G688" s="69" t="s">
        <v>249</v>
      </c>
      <c r="H688" s="106" t="s">
        <v>250</v>
      </c>
      <c r="I688" s="106" t="s">
        <v>37</v>
      </c>
      <c r="J688" s="107" t="s">
        <v>38</v>
      </c>
      <c r="K688" t="s">
        <v>39</v>
      </c>
      <c r="L688" t="str">
        <f t="shared" si="10"/>
        <v>Santa Vitória;</v>
      </c>
    </row>
    <row r="689" spans="3:12">
      <c r="C689" s="104">
        <v>315830</v>
      </c>
      <c r="D689" s="69" t="s">
        <v>845</v>
      </c>
      <c r="E689" s="104">
        <v>315830</v>
      </c>
      <c r="F689" s="105">
        <v>7128</v>
      </c>
      <c r="G689" s="69" t="s">
        <v>86</v>
      </c>
      <c r="H689" s="106" t="s">
        <v>203</v>
      </c>
      <c r="I689" s="106" t="s">
        <v>88</v>
      </c>
      <c r="J689" s="107" t="s">
        <v>38</v>
      </c>
      <c r="K689" t="s">
        <v>39</v>
      </c>
      <c r="L689" t="str">
        <f t="shared" si="10"/>
        <v>Santana da Vargem;</v>
      </c>
    </row>
    <row r="690" spans="3:12">
      <c r="C690" s="108">
        <v>315840</v>
      </c>
      <c r="D690" s="69" t="s">
        <v>846</v>
      </c>
      <c r="E690" s="108">
        <v>315840</v>
      </c>
      <c r="F690" s="105">
        <v>3853</v>
      </c>
      <c r="G690" s="69" t="s">
        <v>94</v>
      </c>
      <c r="H690" s="106" t="s">
        <v>158</v>
      </c>
      <c r="I690" s="106" t="s">
        <v>96</v>
      </c>
      <c r="J690" s="107" t="s">
        <v>38</v>
      </c>
      <c r="K690" t="s">
        <v>39</v>
      </c>
      <c r="L690" t="str">
        <f t="shared" si="10"/>
        <v>Santana de Cataguases;</v>
      </c>
    </row>
    <row r="691" spans="3:12">
      <c r="C691" s="104">
        <v>315850</v>
      </c>
      <c r="D691" s="69" t="s">
        <v>847</v>
      </c>
      <c r="E691" s="104">
        <v>315850</v>
      </c>
      <c r="F691" s="105">
        <v>7696</v>
      </c>
      <c r="G691" s="69" t="s">
        <v>42</v>
      </c>
      <c r="H691" s="106" t="s">
        <v>43</v>
      </c>
      <c r="I691" s="106" t="s">
        <v>44</v>
      </c>
      <c r="J691" s="107" t="s">
        <v>38</v>
      </c>
      <c r="K691" t="s">
        <v>39</v>
      </c>
      <c r="L691" t="str">
        <f t="shared" si="10"/>
        <v>Santana de Pirapama;</v>
      </c>
    </row>
    <row r="692" spans="3:12">
      <c r="C692" s="69">
        <v>315860</v>
      </c>
      <c r="D692" s="69" t="s">
        <v>848</v>
      </c>
      <c r="E692" s="69">
        <v>315860</v>
      </c>
      <c r="F692" s="105">
        <v>3971</v>
      </c>
      <c r="G692" s="69" t="s">
        <v>123</v>
      </c>
      <c r="H692" s="106" t="s">
        <v>185</v>
      </c>
      <c r="I692" s="106" t="s">
        <v>96</v>
      </c>
      <c r="J692" s="107" t="s">
        <v>38</v>
      </c>
      <c r="K692" t="s">
        <v>39</v>
      </c>
      <c r="L692" t="str">
        <f t="shared" si="10"/>
        <v>Santana do Deserto;</v>
      </c>
    </row>
    <row r="693" spans="3:12">
      <c r="C693" s="104">
        <v>315870</v>
      </c>
      <c r="D693" s="69" t="s">
        <v>849</v>
      </c>
      <c r="E693" s="104">
        <v>315870</v>
      </c>
      <c r="F693" s="105">
        <v>2438</v>
      </c>
      <c r="G693" s="69" t="s">
        <v>100</v>
      </c>
      <c r="H693" s="106" t="s">
        <v>101</v>
      </c>
      <c r="I693" s="106" t="s">
        <v>102</v>
      </c>
      <c r="J693" s="107" t="s">
        <v>38</v>
      </c>
      <c r="K693" t="s">
        <v>39</v>
      </c>
      <c r="L693" t="str">
        <f t="shared" si="10"/>
        <v>Santana do Garambéu;</v>
      </c>
    </row>
    <row r="694" spans="3:12">
      <c r="C694" s="104">
        <v>315880</v>
      </c>
      <c r="D694" s="69" t="s">
        <v>850</v>
      </c>
      <c r="E694" s="104">
        <v>315880</v>
      </c>
      <c r="F694" s="105">
        <v>4807</v>
      </c>
      <c r="G694" s="69" t="s">
        <v>72</v>
      </c>
      <c r="H694" s="106" t="s">
        <v>73</v>
      </c>
      <c r="I694" s="106" t="s">
        <v>74</v>
      </c>
      <c r="J694" s="107" t="s">
        <v>38</v>
      </c>
      <c r="K694" t="s">
        <v>39</v>
      </c>
      <c r="L694" t="str">
        <f t="shared" si="10"/>
        <v>Santana do Jacaré;</v>
      </c>
    </row>
    <row r="695" spans="3:12">
      <c r="C695" s="104">
        <v>315890</v>
      </c>
      <c r="D695" s="69" t="s">
        <v>851</v>
      </c>
      <c r="E695" s="104">
        <v>315890</v>
      </c>
      <c r="F695" s="105">
        <v>8681</v>
      </c>
      <c r="G695" s="69" t="s">
        <v>50</v>
      </c>
      <c r="H695" s="106" t="s">
        <v>51</v>
      </c>
      <c r="I695" s="106" t="s">
        <v>52</v>
      </c>
      <c r="J695" s="107" t="s">
        <v>38</v>
      </c>
      <c r="K695" t="s">
        <v>39</v>
      </c>
      <c r="L695" t="str">
        <f t="shared" si="10"/>
        <v>Santana do Manhuaçu;</v>
      </c>
    </row>
    <row r="696" spans="3:12">
      <c r="C696" s="104">
        <v>315895</v>
      </c>
      <c r="D696" s="69" t="s">
        <v>852</v>
      </c>
      <c r="E696" s="104">
        <v>315895</v>
      </c>
      <c r="F696" s="105">
        <v>33934</v>
      </c>
      <c r="G696" s="69" t="s">
        <v>58</v>
      </c>
      <c r="H696" s="106" t="s">
        <v>59</v>
      </c>
      <c r="I696" s="106" t="s">
        <v>60</v>
      </c>
      <c r="J696" s="107" t="s">
        <v>61</v>
      </c>
      <c r="K696" t="s">
        <v>39</v>
      </c>
      <c r="L696" t="str">
        <f t="shared" si="10"/>
        <v>Santana do Paraíso;</v>
      </c>
    </row>
    <row r="697" spans="3:12">
      <c r="C697" s="104">
        <v>315900</v>
      </c>
      <c r="D697" s="69" t="s">
        <v>853</v>
      </c>
      <c r="E697" s="104">
        <v>315900</v>
      </c>
      <c r="F697" s="105">
        <v>4274</v>
      </c>
      <c r="G697" s="69" t="s">
        <v>186</v>
      </c>
      <c r="H697" s="106" t="s">
        <v>360</v>
      </c>
      <c r="I697" s="106" t="s">
        <v>44</v>
      </c>
      <c r="J697" s="107" t="s">
        <v>38</v>
      </c>
      <c r="K697" t="s">
        <v>39</v>
      </c>
      <c r="L697" t="str">
        <f t="shared" si="10"/>
        <v>Santana do Riacho;</v>
      </c>
    </row>
    <row r="698" spans="3:12">
      <c r="C698" s="104">
        <v>315910</v>
      </c>
      <c r="D698" s="69" t="s">
        <v>854</v>
      </c>
      <c r="E698" s="104">
        <v>315910</v>
      </c>
      <c r="F698" s="105">
        <v>3789</v>
      </c>
      <c r="G698" s="69" t="s">
        <v>100</v>
      </c>
      <c r="H698" s="106" t="s">
        <v>294</v>
      </c>
      <c r="I698" s="106" t="s">
        <v>102</v>
      </c>
      <c r="J698" s="107" t="s">
        <v>38</v>
      </c>
      <c r="K698" t="s">
        <v>39</v>
      </c>
      <c r="L698" t="str">
        <f t="shared" si="10"/>
        <v>Santana dos Montes;</v>
      </c>
    </row>
    <row r="699" spans="3:12">
      <c r="C699" s="104">
        <v>315990</v>
      </c>
      <c r="D699" s="69" t="s">
        <v>855</v>
      </c>
      <c r="E699" s="104">
        <v>315990</v>
      </c>
      <c r="F699" s="105">
        <v>18434</v>
      </c>
      <c r="G699" s="69" t="s">
        <v>72</v>
      </c>
      <c r="H699" s="106" t="s">
        <v>307</v>
      </c>
      <c r="I699" s="106" t="s">
        <v>74</v>
      </c>
      <c r="J699" s="107" t="s">
        <v>61</v>
      </c>
      <c r="K699" t="s">
        <v>39</v>
      </c>
      <c r="L699" t="str">
        <f t="shared" si="10"/>
        <v>Santo Antônio do Amparo;</v>
      </c>
    </row>
    <row r="700" spans="3:12">
      <c r="C700" s="104">
        <v>316000</v>
      </c>
      <c r="D700" s="69" t="s">
        <v>856</v>
      </c>
      <c r="E700" s="104">
        <v>316000</v>
      </c>
      <c r="F700" s="105">
        <v>3602</v>
      </c>
      <c r="G700" s="69" t="s">
        <v>94</v>
      </c>
      <c r="H700" s="106" t="s">
        <v>95</v>
      </c>
      <c r="I700" s="106" t="s">
        <v>96</v>
      </c>
      <c r="J700" s="107" t="s">
        <v>38</v>
      </c>
      <c r="K700" t="s">
        <v>39</v>
      </c>
      <c r="L700" t="str">
        <f t="shared" si="10"/>
        <v>Santo Antônio do Aventureiro;</v>
      </c>
    </row>
    <row r="701" spans="3:12">
      <c r="C701" s="104">
        <v>316010</v>
      </c>
      <c r="D701" s="69" t="s">
        <v>857</v>
      </c>
      <c r="E701" s="104">
        <v>316010</v>
      </c>
      <c r="F701" s="105">
        <v>3937</v>
      </c>
      <c r="G701" s="69" t="s">
        <v>55</v>
      </c>
      <c r="H701" s="106" t="s">
        <v>56</v>
      </c>
      <c r="I701" s="106" t="s">
        <v>52</v>
      </c>
      <c r="J701" s="107" t="s">
        <v>38</v>
      </c>
      <c r="K701" t="s">
        <v>39</v>
      </c>
      <c r="L701" t="str">
        <f t="shared" si="10"/>
        <v>Santo Antônio do Grama;</v>
      </c>
    </row>
    <row r="702" spans="3:12">
      <c r="C702" s="108">
        <v>316020</v>
      </c>
      <c r="D702" s="69" t="s">
        <v>858</v>
      </c>
      <c r="E702" s="108">
        <v>316020</v>
      </c>
      <c r="F702" s="105">
        <v>3877</v>
      </c>
      <c r="G702" s="69" t="s">
        <v>117</v>
      </c>
      <c r="H702" s="106" t="s">
        <v>118</v>
      </c>
      <c r="I702" s="106" t="s">
        <v>119</v>
      </c>
      <c r="J702" s="107" t="s">
        <v>38</v>
      </c>
      <c r="K702" t="s">
        <v>39</v>
      </c>
      <c r="L702" t="str">
        <f t="shared" si="10"/>
        <v>Santo Antônio do Itambé;</v>
      </c>
    </row>
    <row r="703" spans="3:12">
      <c r="C703" s="69">
        <v>316030</v>
      </c>
      <c r="D703" s="69" t="s">
        <v>859</v>
      </c>
      <c r="E703" s="69">
        <v>316030</v>
      </c>
      <c r="F703" s="105">
        <v>11677</v>
      </c>
      <c r="G703" s="69" t="s">
        <v>81</v>
      </c>
      <c r="H703" s="106" t="s">
        <v>104</v>
      </c>
      <c r="I703" s="106" t="s">
        <v>79</v>
      </c>
      <c r="J703" s="107" t="s">
        <v>38</v>
      </c>
      <c r="K703" t="s">
        <v>39</v>
      </c>
      <c r="L703" t="str">
        <f t="shared" si="10"/>
        <v>Santo Antônio do Jacinto;</v>
      </c>
    </row>
    <row r="704" spans="3:12">
      <c r="C704" s="104">
        <v>316040</v>
      </c>
      <c r="D704" s="69" t="s">
        <v>860</v>
      </c>
      <c r="E704" s="104">
        <v>316040</v>
      </c>
      <c r="F704" s="105">
        <v>28054</v>
      </c>
      <c r="G704" s="69" t="s">
        <v>72</v>
      </c>
      <c r="H704" s="106" t="s">
        <v>155</v>
      </c>
      <c r="I704" s="106" t="s">
        <v>74</v>
      </c>
      <c r="J704" s="107" t="s">
        <v>61</v>
      </c>
      <c r="K704" t="s">
        <v>39</v>
      </c>
      <c r="L704" t="str">
        <f t="shared" si="10"/>
        <v>Santo Antônio do Monte;</v>
      </c>
    </row>
    <row r="705" spans="3:12">
      <c r="C705" s="69">
        <v>316045</v>
      </c>
      <c r="D705" s="69" t="s">
        <v>861</v>
      </c>
      <c r="E705" s="69">
        <v>316045</v>
      </c>
      <c r="F705" s="105">
        <v>7256</v>
      </c>
      <c r="G705" s="69" t="s">
        <v>192</v>
      </c>
      <c r="H705" s="106" t="s">
        <v>193</v>
      </c>
      <c r="I705" s="106" t="s">
        <v>194</v>
      </c>
      <c r="J705" s="107" t="s">
        <v>38</v>
      </c>
      <c r="K705" t="s">
        <v>39</v>
      </c>
      <c r="L705" t="str">
        <f t="shared" si="10"/>
        <v>Santo Antônio do Retiro;</v>
      </c>
    </row>
    <row r="706" spans="3:12">
      <c r="C706" s="104">
        <v>316050</v>
      </c>
      <c r="D706" s="69" t="s">
        <v>862</v>
      </c>
      <c r="E706" s="104">
        <v>316050</v>
      </c>
      <c r="F706" s="105">
        <v>1770</v>
      </c>
      <c r="G706" s="69" t="s">
        <v>175</v>
      </c>
      <c r="H706" s="106" t="s">
        <v>176</v>
      </c>
      <c r="I706" s="106" t="s">
        <v>44</v>
      </c>
      <c r="J706" s="107" t="s">
        <v>38</v>
      </c>
      <c r="K706" t="s">
        <v>39</v>
      </c>
      <c r="L706" t="str">
        <f t="shared" si="10"/>
        <v>Santo Antônio do Rio Abaixo;</v>
      </c>
    </row>
    <row r="707" spans="3:12">
      <c r="C707" s="104">
        <v>316060</v>
      </c>
      <c r="D707" s="69" t="s">
        <v>863</v>
      </c>
      <c r="E707" s="104">
        <v>316060</v>
      </c>
      <c r="F707" s="105">
        <v>3109</v>
      </c>
      <c r="G707" s="69" t="s">
        <v>42</v>
      </c>
      <c r="H707" s="106" t="s">
        <v>167</v>
      </c>
      <c r="I707" s="106" t="s">
        <v>44</v>
      </c>
      <c r="J707" s="107" t="s">
        <v>38</v>
      </c>
      <c r="K707" t="s">
        <v>39</v>
      </c>
      <c r="L707" t="str">
        <f t="shared" ref="L707:L770" si="11">D707&amp;K707</f>
        <v>Santo Hipólito;</v>
      </c>
    </row>
    <row r="708" spans="3:12">
      <c r="C708" s="104">
        <v>316070</v>
      </c>
      <c r="D708" s="69" t="s">
        <v>864</v>
      </c>
      <c r="E708" s="104">
        <v>316070</v>
      </c>
      <c r="F708" s="105">
        <v>46555</v>
      </c>
      <c r="G708" s="69" t="s">
        <v>123</v>
      </c>
      <c r="H708" s="106" t="s">
        <v>135</v>
      </c>
      <c r="I708" s="106" t="s">
        <v>96</v>
      </c>
      <c r="J708" s="107" t="s">
        <v>61</v>
      </c>
      <c r="K708" t="s">
        <v>39</v>
      </c>
      <c r="L708" t="str">
        <f t="shared" si="11"/>
        <v>Santos Dumont;</v>
      </c>
    </row>
    <row r="709" spans="3:12">
      <c r="C709" s="104">
        <v>316080</v>
      </c>
      <c r="D709" s="69" t="s">
        <v>865</v>
      </c>
      <c r="E709" s="104">
        <v>316080</v>
      </c>
      <c r="F709" s="105">
        <v>5220</v>
      </c>
      <c r="G709" s="69" t="s">
        <v>86</v>
      </c>
      <c r="H709" s="106" t="s">
        <v>261</v>
      </c>
      <c r="I709" s="106" t="s">
        <v>88</v>
      </c>
      <c r="J709" s="107" t="s">
        <v>38</v>
      </c>
      <c r="K709" t="s">
        <v>39</v>
      </c>
      <c r="L709" t="str">
        <f t="shared" si="11"/>
        <v>São Bento Abade;</v>
      </c>
    </row>
    <row r="710" spans="3:12">
      <c r="C710" s="104">
        <v>316090</v>
      </c>
      <c r="D710" s="69" t="s">
        <v>866</v>
      </c>
      <c r="E710" s="104">
        <v>316090</v>
      </c>
      <c r="F710" s="105">
        <v>3721</v>
      </c>
      <c r="G710" s="69" t="s">
        <v>100</v>
      </c>
      <c r="H710" s="106" t="s">
        <v>363</v>
      </c>
      <c r="I710" s="106" t="s">
        <v>102</v>
      </c>
      <c r="J710" s="107" t="s">
        <v>38</v>
      </c>
      <c r="K710" t="s">
        <v>39</v>
      </c>
      <c r="L710" t="str">
        <f t="shared" si="11"/>
        <v>São Brás do Suaçuí;</v>
      </c>
    </row>
    <row r="711" spans="3:12">
      <c r="C711" s="104">
        <v>316095</v>
      </c>
      <c r="D711" s="69" t="s">
        <v>867</v>
      </c>
      <c r="E711" s="104">
        <v>316095</v>
      </c>
      <c r="F711" s="105">
        <v>5630</v>
      </c>
      <c r="G711" s="69" t="s">
        <v>58</v>
      </c>
      <c r="H711" s="106" t="s">
        <v>213</v>
      </c>
      <c r="I711" s="106" t="s">
        <v>60</v>
      </c>
      <c r="J711" s="107" t="s">
        <v>38</v>
      </c>
      <c r="K711" t="s">
        <v>39</v>
      </c>
      <c r="L711" t="str">
        <f t="shared" si="11"/>
        <v>São Domingos das Dores;</v>
      </c>
    </row>
    <row r="712" spans="3:12">
      <c r="C712" s="104">
        <v>316100</v>
      </c>
      <c r="D712" s="69" t="s">
        <v>868</v>
      </c>
      <c r="E712" s="104">
        <v>316100</v>
      </c>
      <c r="F712" s="105">
        <v>17393</v>
      </c>
      <c r="G712" s="69" t="s">
        <v>175</v>
      </c>
      <c r="H712" s="106" t="s">
        <v>183</v>
      </c>
      <c r="I712" s="106" t="s">
        <v>44</v>
      </c>
      <c r="J712" s="107" t="s">
        <v>61</v>
      </c>
      <c r="K712" t="s">
        <v>39</v>
      </c>
      <c r="L712" t="str">
        <f t="shared" si="11"/>
        <v>São Domingos do Prata;</v>
      </c>
    </row>
    <row r="713" spans="3:12">
      <c r="C713" s="108">
        <v>316105</v>
      </c>
      <c r="D713" s="69" t="s">
        <v>869</v>
      </c>
      <c r="E713" s="108">
        <v>316105</v>
      </c>
      <c r="F713" s="105">
        <v>3377</v>
      </c>
      <c r="G713" s="69" t="s">
        <v>64</v>
      </c>
      <c r="H713" s="106" t="s">
        <v>331</v>
      </c>
      <c r="I713" s="106" t="s">
        <v>66</v>
      </c>
      <c r="J713" s="107" t="s">
        <v>61</v>
      </c>
      <c r="K713" t="s">
        <v>39</v>
      </c>
      <c r="L713" t="str">
        <f t="shared" si="11"/>
        <v>São Félix de Minas;</v>
      </c>
    </row>
    <row r="714" spans="3:12">
      <c r="C714" s="104">
        <v>316110</v>
      </c>
      <c r="D714" s="69" t="s">
        <v>870</v>
      </c>
      <c r="E714" s="104">
        <v>316110</v>
      </c>
      <c r="F714" s="105">
        <v>56163</v>
      </c>
      <c r="G714" s="69" t="s">
        <v>220</v>
      </c>
      <c r="H714" s="106" t="s">
        <v>231</v>
      </c>
      <c r="I714" s="106" t="s">
        <v>194</v>
      </c>
      <c r="J714" s="107" t="s">
        <v>38</v>
      </c>
      <c r="K714" t="s">
        <v>39</v>
      </c>
      <c r="L714" t="str">
        <f t="shared" si="11"/>
        <v>São Francisco;</v>
      </c>
    </row>
    <row r="715" spans="3:12">
      <c r="C715" s="104">
        <v>316120</v>
      </c>
      <c r="D715" s="69" t="s">
        <v>871</v>
      </c>
      <c r="E715" s="104">
        <v>316120</v>
      </c>
      <c r="F715" s="105">
        <v>6535</v>
      </c>
      <c r="G715" s="69" t="s">
        <v>72</v>
      </c>
      <c r="H715" s="106" t="s">
        <v>307</v>
      </c>
      <c r="I715" s="106" t="s">
        <v>74</v>
      </c>
      <c r="J715" s="107" t="s">
        <v>38</v>
      </c>
      <c r="K715" t="s">
        <v>39</v>
      </c>
      <c r="L715" t="str">
        <f t="shared" si="11"/>
        <v>São Francisco de Paula;</v>
      </c>
    </row>
    <row r="716" spans="3:12">
      <c r="C716" s="104">
        <v>316130</v>
      </c>
      <c r="D716" s="69" t="s">
        <v>872</v>
      </c>
      <c r="E716" s="104">
        <v>316130</v>
      </c>
      <c r="F716" s="105">
        <v>6200</v>
      </c>
      <c r="G716" s="69" t="s">
        <v>68</v>
      </c>
      <c r="H716" s="106" t="s">
        <v>314</v>
      </c>
      <c r="I716" s="106" t="s">
        <v>70</v>
      </c>
      <c r="J716" s="107" t="s">
        <v>38</v>
      </c>
      <c r="K716" t="s">
        <v>39</v>
      </c>
      <c r="L716" t="str">
        <f t="shared" si="11"/>
        <v>São Francisco de Sales;</v>
      </c>
    </row>
    <row r="717" spans="3:12">
      <c r="C717" s="104">
        <v>316140</v>
      </c>
      <c r="D717" s="69" t="s">
        <v>873</v>
      </c>
      <c r="E717" s="104">
        <v>316140</v>
      </c>
      <c r="F717" s="105">
        <v>4889</v>
      </c>
      <c r="G717" s="69" t="s">
        <v>131</v>
      </c>
      <c r="H717" s="106" t="s">
        <v>132</v>
      </c>
      <c r="I717" s="106" t="s">
        <v>96</v>
      </c>
      <c r="J717" s="107" t="s">
        <v>38</v>
      </c>
      <c r="K717" t="s">
        <v>39</v>
      </c>
      <c r="L717" t="str">
        <f t="shared" si="11"/>
        <v>São Francisco do Glória;</v>
      </c>
    </row>
    <row r="718" spans="3:12">
      <c r="C718" s="104">
        <v>316150</v>
      </c>
      <c r="D718" s="69" t="s">
        <v>874</v>
      </c>
      <c r="E718" s="104">
        <v>316150</v>
      </c>
      <c r="F718" s="105">
        <v>12164</v>
      </c>
      <c r="G718" s="69" t="s">
        <v>131</v>
      </c>
      <c r="H718" s="106" t="s">
        <v>227</v>
      </c>
      <c r="I718" s="106" t="s">
        <v>96</v>
      </c>
      <c r="J718" s="107" t="s">
        <v>38</v>
      </c>
      <c r="K718" t="s">
        <v>39</v>
      </c>
      <c r="L718" t="str">
        <f t="shared" si="11"/>
        <v>São Geraldo;</v>
      </c>
    </row>
    <row r="719" spans="3:12">
      <c r="C719" s="104">
        <v>316160</v>
      </c>
      <c r="D719" s="69" t="s">
        <v>875</v>
      </c>
      <c r="E719" s="104">
        <v>316160</v>
      </c>
      <c r="F719" s="105">
        <v>4015</v>
      </c>
      <c r="G719" s="69" t="s">
        <v>64</v>
      </c>
      <c r="H719" s="106" t="s">
        <v>106</v>
      </c>
      <c r="I719" s="106" t="s">
        <v>66</v>
      </c>
      <c r="J719" s="107" t="s">
        <v>38</v>
      </c>
      <c r="K719" t="s">
        <v>39</v>
      </c>
      <c r="L719" t="str">
        <f t="shared" si="11"/>
        <v>São Geraldo da Piedade;</v>
      </c>
    </row>
    <row r="720" spans="3:12">
      <c r="C720" s="104">
        <v>316165</v>
      </c>
      <c r="D720" s="69" t="s">
        <v>876</v>
      </c>
      <c r="E720" s="104">
        <v>316165</v>
      </c>
      <c r="F720" s="105">
        <v>3963</v>
      </c>
      <c r="G720" s="69" t="s">
        <v>64</v>
      </c>
      <c r="H720" s="106" t="s">
        <v>106</v>
      </c>
      <c r="I720" s="106" t="s">
        <v>66</v>
      </c>
      <c r="J720" s="107" t="s">
        <v>38</v>
      </c>
      <c r="K720" t="s">
        <v>39</v>
      </c>
      <c r="L720" t="str">
        <f t="shared" si="11"/>
        <v>São Geraldo do Baixio;</v>
      </c>
    </row>
    <row r="721" spans="3:12">
      <c r="C721" s="104">
        <v>316170</v>
      </c>
      <c r="D721" s="69" t="s">
        <v>877</v>
      </c>
      <c r="E721" s="104">
        <v>316170</v>
      </c>
      <c r="F721" s="105">
        <v>6923</v>
      </c>
      <c r="G721" s="69" t="s">
        <v>145</v>
      </c>
      <c r="H721" s="106" t="s">
        <v>395</v>
      </c>
      <c r="I721" s="106" t="s">
        <v>147</v>
      </c>
      <c r="J721" s="107" t="s">
        <v>38</v>
      </c>
      <c r="K721" t="s">
        <v>39</v>
      </c>
      <c r="L721" t="str">
        <f t="shared" si="11"/>
        <v>São Gonçalo do Abaeté;</v>
      </c>
    </row>
    <row r="722" spans="3:12">
      <c r="C722" s="104">
        <v>316180</v>
      </c>
      <c r="D722" s="69" t="s">
        <v>878</v>
      </c>
      <c r="E722" s="104">
        <v>316180</v>
      </c>
      <c r="F722" s="105">
        <v>12218</v>
      </c>
      <c r="G722" s="69" t="s">
        <v>72</v>
      </c>
      <c r="H722" s="106" t="s">
        <v>149</v>
      </c>
      <c r="I722" s="106" t="s">
        <v>74</v>
      </c>
      <c r="J722" s="107" t="s">
        <v>38</v>
      </c>
      <c r="K722" t="s">
        <v>39</v>
      </c>
      <c r="L722" t="str">
        <f t="shared" si="11"/>
        <v>São Gonçalo do Pará;</v>
      </c>
    </row>
    <row r="723" spans="3:12">
      <c r="C723" s="104">
        <v>316190</v>
      </c>
      <c r="D723" s="69" t="s">
        <v>879</v>
      </c>
      <c r="E723" s="104">
        <v>316190</v>
      </c>
      <c r="F723" s="105">
        <v>10818</v>
      </c>
      <c r="G723" s="69" t="s">
        <v>175</v>
      </c>
      <c r="H723" s="106" t="s">
        <v>176</v>
      </c>
      <c r="I723" s="106" t="s">
        <v>44</v>
      </c>
      <c r="J723" s="107" t="s">
        <v>38</v>
      </c>
      <c r="K723" t="s">
        <v>39</v>
      </c>
      <c r="L723" t="str">
        <f t="shared" si="11"/>
        <v>São Gonçalo do Rio Abaixo;</v>
      </c>
    </row>
    <row r="724" spans="3:12">
      <c r="C724" s="108">
        <v>312550</v>
      </c>
      <c r="D724" s="69" t="s">
        <v>880</v>
      </c>
      <c r="E724" s="108">
        <v>312550</v>
      </c>
      <c r="F724" s="105">
        <v>3161</v>
      </c>
      <c r="G724" s="69" t="s">
        <v>117</v>
      </c>
      <c r="H724" s="106" t="s">
        <v>299</v>
      </c>
      <c r="I724" s="106" t="s">
        <v>119</v>
      </c>
      <c r="J724" s="107" t="s">
        <v>38</v>
      </c>
      <c r="K724" t="s">
        <v>39</v>
      </c>
      <c r="L724" t="str">
        <f t="shared" si="11"/>
        <v>São Gonçalo do Rio Preto;</v>
      </c>
    </row>
    <row r="725" spans="3:12">
      <c r="C725" s="104">
        <v>316200</v>
      </c>
      <c r="D725" s="69" t="s">
        <v>881</v>
      </c>
      <c r="E725" s="104">
        <v>316200</v>
      </c>
      <c r="F725" s="105">
        <v>25332</v>
      </c>
      <c r="G725" s="69" t="s">
        <v>86</v>
      </c>
      <c r="H725" s="106" t="s">
        <v>376</v>
      </c>
      <c r="I725" s="106" t="s">
        <v>88</v>
      </c>
      <c r="J725" s="107" t="s">
        <v>38</v>
      </c>
      <c r="K725" t="s">
        <v>39</v>
      </c>
      <c r="L725" t="str">
        <f t="shared" si="11"/>
        <v>São Gonçalo do Sapucaí;</v>
      </c>
    </row>
    <row r="726" spans="3:12">
      <c r="C726" s="104">
        <v>316210</v>
      </c>
      <c r="D726" s="69" t="s">
        <v>882</v>
      </c>
      <c r="E726" s="104">
        <v>316210</v>
      </c>
      <c r="F726" s="105">
        <v>35145</v>
      </c>
      <c r="G726" s="69" t="s">
        <v>145</v>
      </c>
      <c r="H726" s="106" t="s">
        <v>146</v>
      </c>
      <c r="I726" s="106" t="s">
        <v>147</v>
      </c>
      <c r="J726" s="107" t="s">
        <v>61</v>
      </c>
      <c r="K726" t="s">
        <v>39</v>
      </c>
      <c r="L726" t="str">
        <f t="shared" si="11"/>
        <v>São Gotardo;</v>
      </c>
    </row>
    <row r="727" spans="3:12">
      <c r="C727" s="104">
        <v>316220</v>
      </c>
      <c r="D727" s="69" t="s">
        <v>883</v>
      </c>
      <c r="E727" s="104">
        <v>316220</v>
      </c>
      <c r="F727" s="105">
        <v>7407</v>
      </c>
      <c r="G727" s="69" t="s">
        <v>108</v>
      </c>
      <c r="H727" s="106" t="s">
        <v>109</v>
      </c>
      <c r="I727" s="106" t="s">
        <v>88</v>
      </c>
      <c r="J727" s="107" t="s">
        <v>38</v>
      </c>
      <c r="K727" t="s">
        <v>39</v>
      </c>
      <c r="L727" t="str">
        <f t="shared" si="11"/>
        <v>São João Batista do Glória;</v>
      </c>
    </row>
    <row r="728" spans="3:12">
      <c r="C728" s="104">
        <v>316225</v>
      </c>
      <c r="D728" s="69" t="s">
        <v>884</v>
      </c>
      <c r="E728" s="104">
        <v>316225</v>
      </c>
      <c r="F728" s="105">
        <v>4896</v>
      </c>
      <c r="G728" s="69" t="s">
        <v>192</v>
      </c>
      <c r="H728" s="106" t="s">
        <v>373</v>
      </c>
      <c r="I728" s="106" t="s">
        <v>194</v>
      </c>
      <c r="J728" s="107" t="s">
        <v>38</v>
      </c>
      <c r="K728" t="s">
        <v>39</v>
      </c>
      <c r="L728" t="str">
        <f t="shared" si="11"/>
        <v>São João da Lagoa;</v>
      </c>
    </row>
    <row r="729" spans="3:12">
      <c r="C729" s="104">
        <v>316230</v>
      </c>
      <c r="D729" s="69" t="s">
        <v>885</v>
      </c>
      <c r="E729" s="104">
        <v>316230</v>
      </c>
      <c r="F729" s="105">
        <v>2753</v>
      </c>
      <c r="G729" s="69" t="s">
        <v>91</v>
      </c>
      <c r="H729" s="106" t="s">
        <v>215</v>
      </c>
      <c r="I729" s="106" t="s">
        <v>88</v>
      </c>
      <c r="J729" s="107" t="s">
        <v>38</v>
      </c>
      <c r="K729" t="s">
        <v>39</v>
      </c>
      <c r="L729" t="str">
        <f t="shared" si="11"/>
        <v>São João da Mata;</v>
      </c>
    </row>
    <row r="730" spans="3:12">
      <c r="C730" s="104">
        <v>316240</v>
      </c>
      <c r="D730" s="69" t="s">
        <v>886</v>
      </c>
      <c r="E730" s="104">
        <v>316240</v>
      </c>
      <c r="F730" s="105">
        <v>25235</v>
      </c>
      <c r="G730" s="69" t="s">
        <v>220</v>
      </c>
      <c r="H730" s="106" t="s">
        <v>231</v>
      </c>
      <c r="I730" s="106" t="s">
        <v>194</v>
      </c>
      <c r="J730" s="107" t="s">
        <v>38</v>
      </c>
      <c r="K730" t="s">
        <v>39</v>
      </c>
      <c r="L730" t="str">
        <f t="shared" si="11"/>
        <v>São João da Ponte;</v>
      </c>
    </row>
    <row r="731" spans="3:12">
      <c r="C731" s="104">
        <v>316245</v>
      </c>
      <c r="D731" s="69" t="s">
        <v>887</v>
      </c>
      <c r="E731" s="104">
        <v>316245</v>
      </c>
      <c r="F731" s="105">
        <v>12899</v>
      </c>
      <c r="G731" s="69" t="s">
        <v>220</v>
      </c>
      <c r="H731" s="106" t="s">
        <v>586</v>
      </c>
      <c r="I731" s="106" t="s">
        <v>194</v>
      </c>
      <c r="J731" s="107" t="s">
        <v>38</v>
      </c>
      <c r="K731" t="s">
        <v>39</v>
      </c>
      <c r="L731" t="str">
        <f t="shared" si="11"/>
        <v>São João das Missões;</v>
      </c>
    </row>
    <row r="732" spans="3:12">
      <c r="C732" s="104">
        <v>316250</v>
      </c>
      <c r="D732" s="69" t="s">
        <v>888</v>
      </c>
      <c r="E732" s="104">
        <v>316250</v>
      </c>
      <c r="F732" s="105">
        <v>89653</v>
      </c>
      <c r="G732" s="69" t="s">
        <v>180</v>
      </c>
      <c r="H732" s="106" t="s">
        <v>181</v>
      </c>
      <c r="I732" s="106" t="s">
        <v>102</v>
      </c>
      <c r="J732" s="107" t="s">
        <v>61</v>
      </c>
      <c r="K732" t="s">
        <v>39</v>
      </c>
      <c r="L732" t="str">
        <f t="shared" si="11"/>
        <v>São João del Rei;</v>
      </c>
    </row>
    <row r="733" spans="3:12">
      <c r="C733" s="104">
        <v>316255</v>
      </c>
      <c r="D733" s="69" t="s">
        <v>889</v>
      </c>
      <c r="E733" s="104">
        <v>316255</v>
      </c>
      <c r="F733" s="105">
        <v>11440</v>
      </c>
      <c r="G733" s="69" t="s">
        <v>50</v>
      </c>
      <c r="H733" s="106" t="s">
        <v>51</v>
      </c>
      <c r="I733" s="106" t="s">
        <v>52</v>
      </c>
      <c r="J733" s="107" t="s">
        <v>38</v>
      </c>
      <c r="K733" t="s">
        <v>39</v>
      </c>
      <c r="L733" t="str">
        <f t="shared" si="11"/>
        <v>São João do Manhuaçu;</v>
      </c>
    </row>
    <row r="734" spans="3:12">
      <c r="C734" s="108">
        <v>316257</v>
      </c>
      <c r="D734" s="111" t="s">
        <v>890</v>
      </c>
      <c r="E734" s="108">
        <v>316257</v>
      </c>
      <c r="F734" s="105">
        <v>5798</v>
      </c>
      <c r="G734" s="69" t="s">
        <v>64</v>
      </c>
      <c r="H734" s="106" t="s">
        <v>331</v>
      </c>
      <c r="I734" s="106" t="s">
        <v>66</v>
      </c>
      <c r="J734" s="107" t="s">
        <v>61</v>
      </c>
      <c r="K734" t="s">
        <v>39</v>
      </c>
      <c r="L734" t="str">
        <f t="shared" si="11"/>
        <v>São João do Manteninha;</v>
      </c>
    </row>
    <row r="735" spans="3:12">
      <c r="C735" s="104">
        <v>316260</v>
      </c>
      <c r="D735" s="69" t="s">
        <v>891</v>
      </c>
      <c r="E735" s="104">
        <v>316260</v>
      </c>
      <c r="F735" s="105">
        <v>7553</v>
      </c>
      <c r="G735" s="69" t="s">
        <v>58</v>
      </c>
      <c r="H735" s="106" t="s">
        <v>59</v>
      </c>
      <c r="I735" s="106" t="s">
        <v>60</v>
      </c>
      <c r="J735" s="107" t="s">
        <v>38</v>
      </c>
      <c r="K735" t="s">
        <v>39</v>
      </c>
      <c r="L735" t="str">
        <f t="shared" si="11"/>
        <v>São João do Oriente;</v>
      </c>
    </row>
    <row r="736" spans="3:12">
      <c r="C736" s="104">
        <v>316265</v>
      </c>
      <c r="D736" s="69" t="s">
        <v>892</v>
      </c>
      <c r="E736" s="104">
        <v>316265</v>
      </c>
      <c r="F736" s="105">
        <v>4389</v>
      </c>
      <c r="G736" s="69" t="s">
        <v>192</v>
      </c>
      <c r="H736" s="106" t="s">
        <v>373</v>
      </c>
      <c r="I736" s="106" t="s">
        <v>194</v>
      </c>
      <c r="J736" s="107" t="s">
        <v>38</v>
      </c>
      <c r="K736" t="s">
        <v>39</v>
      </c>
      <c r="L736" t="str">
        <f t="shared" si="11"/>
        <v>São João do Pacuí;</v>
      </c>
    </row>
    <row r="737" spans="3:12">
      <c r="C737" s="69">
        <v>316270</v>
      </c>
      <c r="D737" s="69" t="s">
        <v>893</v>
      </c>
      <c r="E737" s="69">
        <v>316270</v>
      </c>
      <c r="F737" s="105">
        <v>23524</v>
      </c>
      <c r="G737" s="69" t="s">
        <v>192</v>
      </c>
      <c r="H737" s="106" t="s">
        <v>193</v>
      </c>
      <c r="I737" s="106" t="s">
        <v>194</v>
      </c>
      <c r="J737" s="107" t="s">
        <v>61</v>
      </c>
      <c r="K737" t="s">
        <v>39</v>
      </c>
      <c r="L737" t="str">
        <f t="shared" si="11"/>
        <v>São João do Paraíso;</v>
      </c>
    </row>
    <row r="738" spans="3:12">
      <c r="C738" s="69">
        <v>316280</v>
      </c>
      <c r="D738" s="69" t="s">
        <v>894</v>
      </c>
      <c r="E738" s="69">
        <v>316280</v>
      </c>
      <c r="F738" s="105">
        <v>15781</v>
      </c>
      <c r="G738" s="69" t="s">
        <v>64</v>
      </c>
      <c r="H738" s="106" t="s">
        <v>278</v>
      </c>
      <c r="I738" s="106" t="s">
        <v>66</v>
      </c>
      <c r="J738" s="112" t="s">
        <v>61</v>
      </c>
      <c r="K738" t="s">
        <v>39</v>
      </c>
      <c r="L738" t="str">
        <f t="shared" si="11"/>
        <v>São João Evangelista;</v>
      </c>
    </row>
    <row r="739" spans="3:12">
      <c r="C739" s="104">
        <v>316290</v>
      </c>
      <c r="D739" s="69" t="s">
        <v>895</v>
      </c>
      <c r="E739" s="104">
        <v>316290</v>
      </c>
      <c r="F739" s="105">
        <v>26272</v>
      </c>
      <c r="G739" s="69" t="s">
        <v>123</v>
      </c>
      <c r="H739" s="106" t="s">
        <v>200</v>
      </c>
      <c r="I739" s="106" t="s">
        <v>96</v>
      </c>
      <c r="J739" s="107" t="s">
        <v>61</v>
      </c>
      <c r="K739" t="s">
        <v>39</v>
      </c>
      <c r="L739" t="str">
        <f t="shared" si="11"/>
        <v>São João Nepomuceno;</v>
      </c>
    </row>
    <row r="740" spans="3:12">
      <c r="C740" s="104">
        <v>316292</v>
      </c>
      <c r="D740" s="69" t="s">
        <v>896</v>
      </c>
      <c r="E740" s="104">
        <v>316292</v>
      </c>
      <c r="F740" s="105">
        <v>30989</v>
      </c>
      <c r="G740" s="69" t="s">
        <v>186</v>
      </c>
      <c r="H740" s="106" t="s">
        <v>197</v>
      </c>
      <c r="I740" s="106" t="s">
        <v>44</v>
      </c>
      <c r="J740" s="107" t="s">
        <v>38</v>
      </c>
      <c r="K740" t="s">
        <v>39</v>
      </c>
      <c r="L740" t="str">
        <f t="shared" si="11"/>
        <v>São Joaquim de Bicas;</v>
      </c>
    </row>
    <row r="741" spans="3:12">
      <c r="C741" s="104">
        <v>316294</v>
      </c>
      <c r="D741" s="69" t="s">
        <v>897</v>
      </c>
      <c r="E741" s="104">
        <v>316294</v>
      </c>
      <c r="F741" s="105">
        <v>7371</v>
      </c>
      <c r="G741" s="69" t="s">
        <v>108</v>
      </c>
      <c r="H741" s="106" t="s">
        <v>109</v>
      </c>
      <c r="I741" s="106" t="s">
        <v>88</v>
      </c>
      <c r="J741" s="107" t="s">
        <v>38</v>
      </c>
      <c r="K741" t="s">
        <v>39</v>
      </c>
      <c r="L741" t="str">
        <f t="shared" si="11"/>
        <v>São José da Barra;</v>
      </c>
    </row>
    <row r="742" spans="3:12">
      <c r="C742" s="104">
        <v>316295</v>
      </c>
      <c r="D742" s="69" t="s">
        <v>898</v>
      </c>
      <c r="E742" s="104">
        <v>316295</v>
      </c>
      <c r="F742" s="105">
        <v>23385</v>
      </c>
      <c r="G742" s="69" t="s">
        <v>186</v>
      </c>
      <c r="H742" s="106" t="s">
        <v>360</v>
      </c>
      <c r="I742" s="106" t="s">
        <v>44</v>
      </c>
      <c r="J742" s="107" t="s">
        <v>38</v>
      </c>
      <c r="K742" t="s">
        <v>39</v>
      </c>
      <c r="L742" t="str">
        <f t="shared" si="11"/>
        <v>São José da Lapa;</v>
      </c>
    </row>
    <row r="743" spans="3:12">
      <c r="C743" s="104">
        <v>316300</v>
      </c>
      <c r="D743" s="69" t="s">
        <v>899</v>
      </c>
      <c r="E743" s="104">
        <v>316300</v>
      </c>
      <c r="F743" s="105">
        <v>4255</v>
      </c>
      <c r="G743" s="69" t="s">
        <v>64</v>
      </c>
      <c r="H743" s="106" t="s">
        <v>106</v>
      </c>
      <c r="I743" s="106" t="s">
        <v>66</v>
      </c>
      <c r="J743" s="107" t="s">
        <v>38</v>
      </c>
      <c r="K743" t="s">
        <v>39</v>
      </c>
      <c r="L743" t="str">
        <f t="shared" si="11"/>
        <v>São José da Safira;</v>
      </c>
    </row>
    <row r="744" spans="3:12">
      <c r="C744" s="69">
        <v>316310</v>
      </c>
      <c r="D744" s="69" t="s">
        <v>900</v>
      </c>
      <c r="E744" s="69">
        <v>316310</v>
      </c>
      <c r="F744" s="105">
        <v>4927</v>
      </c>
      <c r="G744" s="69" t="s">
        <v>72</v>
      </c>
      <c r="H744" s="106" t="s">
        <v>355</v>
      </c>
      <c r="I744" s="106" t="s">
        <v>74</v>
      </c>
      <c r="J744" s="107" t="s">
        <v>38</v>
      </c>
      <c r="K744" t="s">
        <v>39</v>
      </c>
      <c r="L744" t="str">
        <f t="shared" si="11"/>
        <v>São José da Varginha;</v>
      </c>
    </row>
    <row r="745" spans="3:12">
      <c r="C745" s="104">
        <v>316320</v>
      </c>
      <c r="D745" s="69" t="s">
        <v>901</v>
      </c>
      <c r="E745" s="104">
        <v>316320</v>
      </c>
      <c r="F745" s="105">
        <v>4183</v>
      </c>
      <c r="G745" s="69" t="s">
        <v>91</v>
      </c>
      <c r="H745" s="106" t="s">
        <v>233</v>
      </c>
      <c r="I745" s="106" t="s">
        <v>88</v>
      </c>
      <c r="J745" s="107" t="s">
        <v>38</v>
      </c>
      <c r="K745" t="s">
        <v>39</v>
      </c>
      <c r="L745" t="str">
        <f t="shared" si="11"/>
        <v>São José do Alegre;</v>
      </c>
    </row>
    <row r="746" spans="3:12">
      <c r="C746" s="104">
        <v>316330</v>
      </c>
      <c r="D746" s="69" t="s">
        <v>902</v>
      </c>
      <c r="E746" s="104">
        <v>316330</v>
      </c>
      <c r="F746" s="105">
        <v>3865</v>
      </c>
      <c r="G746" s="69" t="s">
        <v>77</v>
      </c>
      <c r="H746" s="106" t="s">
        <v>263</v>
      </c>
      <c r="I746" s="106" t="s">
        <v>79</v>
      </c>
      <c r="J746" s="107" t="s">
        <v>38</v>
      </c>
      <c r="K746" t="s">
        <v>39</v>
      </c>
      <c r="L746" t="str">
        <f t="shared" si="11"/>
        <v>São José do Divino;</v>
      </c>
    </row>
    <row r="747" spans="3:12">
      <c r="C747" s="104">
        <v>316340</v>
      </c>
      <c r="D747" s="69" t="s">
        <v>903</v>
      </c>
      <c r="E747" s="104">
        <v>316340</v>
      </c>
      <c r="F747" s="105">
        <v>5454</v>
      </c>
      <c r="G747" s="69" t="s">
        <v>55</v>
      </c>
      <c r="H747" s="106" t="s">
        <v>56</v>
      </c>
      <c r="I747" s="106" t="s">
        <v>52</v>
      </c>
      <c r="J747" s="107" t="s">
        <v>38</v>
      </c>
      <c r="K747" t="s">
        <v>39</v>
      </c>
      <c r="L747" t="str">
        <f t="shared" si="11"/>
        <v>São José do Goiabal;</v>
      </c>
    </row>
    <row r="748" spans="3:12">
      <c r="C748" s="69">
        <v>316350</v>
      </c>
      <c r="D748" s="69" t="s">
        <v>904</v>
      </c>
      <c r="E748" s="69">
        <v>316350</v>
      </c>
      <c r="F748" s="105">
        <v>6477</v>
      </c>
      <c r="G748" s="69" t="s">
        <v>64</v>
      </c>
      <c r="H748" s="106" t="s">
        <v>278</v>
      </c>
      <c r="I748" s="106" t="s">
        <v>66</v>
      </c>
      <c r="J748" s="107" t="s">
        <v>38</v>
      </c>
      <c r="K748" t="s">
        <v>39</v>
      </c>
      <c r="L748" t="str">
        <f t="shared" si="11"/>
        <v>São José do Jacuri;</v>
      </c>
    </row>
    <row r="749" spans="3:12">
      <c r="C749" s="104">
        <v>316360</v>
      </c>
      <c r="D749" s="69" t="s">
        <v>905</v>
      </c>
      <c r="E749" s="104">
        <v>316360</v>
      </c>
      <c r="F749" s="105">
        <v>2775</v>
      </c>
      <c r="G749" s="69" t="s">
        <v>50</v>
      </c>
      <c r="H749" s="106" t="s">
        <v>51</v>
      </c>
      <c r="I749" s="106" t="s">
        <v>52</v>
      </c>
      <c r="J749" s="107" t="s">
        <v>38</v>
      </c>
      <c r="K749" t="s">
        <v>39</v>
      </c>
      <c r="L749" t="str">
        <f t="shared" si="11"/>
        <v>São José do Mantimento;</v>
      </c>
    </row>
    <row r="750" spans="3:12">
      <c r="C750" s="104">
        <v>316370</v>
      </c>
      <c r="D750" s="69" t="s">
        <v>906</v>
      </c>
      <c r="E750" s="104">
        <v>316370</v>
      </c>
      <c r="F750" s="105">
        <v>45488</v>
      </c>
      <c r="G750" s="69" t="s">
        <v>86</v>
      </c>
      <c r="H750" s="106" t="s">
        <v>87</v>
      </c>
      <c r="I750" s="106" t="s">
        <v>88</v>
      </c>
      <c r="J750" s="107" t="s">
        <v>61</v>
      </c>
      <c r="K750" t="s">
        <v>39</v>
      </c>
      <c r="L750" t="str">
        <f t="shared" si="11"/>
        <v>São Lourenço;</v>
      </c>
    </row>
    <row r="751" spans="3:12">
      <c r="C751" s="104">
        <v>316380</v>
      </c>
      <c r="D751" s="69" t="s">
        <v>907</v>
      </c>
      <c r="E751" s="104">
        <v>316380</v>
      </c>
      <c r="F751" s="105">
        <v>6933</v>
      </c>
      <c r="G751" s="69" t="s">
        <v>55</v>
      </c>
      <c r="H751" s="106" t="s">
        <v>142</v>
      </c>
      <c r="I751" s="106" t="s">
        <v>52</v>
      </c>
      <c r="J751" s="107" t="s">
        <v>38</v>
      </c>
      <c r="K751" t="s">
        <v>39</v>
      </c>
      <c r="L751" t="str">
        <f t="shared" si="11"/>
        <v>São Miguel do Anta;</v>
      </c>
    </row>
    <row r="752" spans="3:12">
      <c r="C752" s="104">
        <v>316390</v>
      </c>
      <c r="D752" s="69" t="s">
        <v>908</v>
      </c>
      <c r="E752" s="104">
        <v>316390</v>
      </c>
      <c r="F752" s="105">
        <v>4709</v>
      </c>
      <c r="G752" s="69" t="s">
        <v>97</v>
      </c>
      <c r="H752" s="106" t="s">
        <v>153</v>
      </c>
      <c r="I752" s="106" t="s">
        <v>88</v>
      </c>
      <c r="J752" s="107" t="s">
        <v>38</v>
      </c>
      <c r="K752" t="s">
        <v>39</v>
      </c>
      <c r="L752" t="str">
        <f t="shared" si="11"/>
        <v>São Pedro da União;</v>
      </c>
    </row>
    <row r="753" spans="3:12">
      <c r="C753" s="69">
        <v>316410</v>
      </c>
      <c r="D753" s="69" t="s">
        <v>909</v>
      </c>
      <c r="E753" s="69">
        <v>316410</v>
      </c>
      <c r="F753" s="105">
        <v>5291</v>
      </c>
      <c r="G753" s="69" t="s">
        <v>64</v>
      </c>
      <c r="H753" s="106" t="s">
        <v>278</v>
      </c>
      <c r="I753" s="106" t="s">
        <v>66</v>
      </c>
      <c r="J753" s="107" t="s">
        <v>38</v>
      </c>
      <c r="K753" t="s">
        <v>39</v>
      </c>
      <c r="L753" t="str">
        <f t="shared" si="11"/>
        <v>São Pedro do Suaçuí;</v>
      </c>
    </row>
    <row r="754" spans="3:12">
      <c r="C754" s="104">
        <v>316400</v>
      </c>
      <c r="D754" s="69" t="s">
        <v>910</v>
      </c>
      <c r="E754" s="104">
        <v>316400</v>
      </c>
      <c r="F754" s="105">
        <v>7858</v>
      </c>
      <c r="G754" s="69" t="s">
        <v>55</v>
      </c>
      <c r="H754" s="106" t="s">
        <v>56</v>
      </c>
      <c r="I754" s="106" t="s">
        <v>52</v>
      </c>
      <c r="J754" s="107" t="s">
        <v>38</v>
      </c>
      <c r="K754" t="s">
        <v>39</v>
      </c>
      <c r="L754" t="str">
        <f t="shared" si="11"/>
        <v>São Pedro dos Ferros;</v>
      </c>
    </row>
    <row r="755" spans="3:12">
      <c r="C755" s="104">
        <v>316420</v>
      </c>
      <c r="D755" s="69" t="s">
        <v>911</v>
      </c>
      <c r="E755" s="104">
        <v>316420</v>
      </c>
      <c r="F755" s="105">
        <v>12139</v>
      </c>
      <c r="G755" s="69" t="s">
        <v>220</v>
      </c>
      <c r="H755" s="106" t="s">
        <v>231</v>
      </c>
      <c r="I755" s="106" t="s">
        <v>194</v>
      </c>
      <c r="J755" s="107" t="s">
        <v>38</v>
      </c>
      <c r="K755" t="s">
        <v>39</v>
      </c>
      <c r="L755" t="str">
        <f t="shared" si="11"/>
        <v>São Romão;</v>
      </c>
    </row>
    <row r="756" spans="3:12">
      <c r="C756" s="104">
        <v>316430</v>
      </c>
      <c r="D756" s="69" t="s">
        <v>912</v>
      </c>
      <c r="E756" s="104">
        <v>316430</v>
      </c>
      <c r="F756" s="105">
        <v>7026</v>
      </c>
      <c r="G756" s="69" t="s">
        <v>108</v>
      </c>
      <c r="H756" s="106" t="s">
        <v>289</v>
      </c>
      <c r="I756" s="106" t="s">
        <v>88</v>
      </c>
      <c r="J756" s="107" t="s">
        <v>38</v>
      </c>
      <c r="K756" t="s">
        <v>39</v>
      </c>
      <c r="L756" t="str">
        <f t="shared" si="11"/>
        <v>São Roque de Minas;</v>
      </c>
    </row>
    <row r="757" spans="3:12">
      <c r="C757" s="104">
        <v>316440</v>
      </c>
      <c r="D757" s="69" t="s">
        <v>913</v>
      </c>
      <c r="E757" s="104">
        <v>316440</v>
      </c>
      <c r="F757" s="105">
        <v>5455</v>
      </c>
      <c r="G757" s="69" t="s">
        <v>91</v>
      </c>
      <c r="H757" s="106" t="s">
        <v>215</v>
      </c>
      <c r="I757" s="106" t="s">
        <v>88</v>
      </c>
      <c r="J757" s="107" t="s">
        <v>38</v>
      </c>
      <c r="K757" t="s">
        <v>39</v>
      </c>
      <c r="L757" t="str">
        <f t="shared" si="11"/>
        <v>São Sebastião da Bela Vista;</v>
      </c>
    </row>
    <row r="758" spans="3:12">
      <c r="C758" s="104">
        <v>316443</v>
      </c>
      <c r="D758" s="69" t="s">
        <v>914</v>
      </c>
      <c r="E758" s="104">
        <v>316443</v>
      </c>
      <c r="F758" s="105">
        <v>2991</v>
      </c>
      <c r="G758" s="69" t="s">
        <v>131</v>
      </c>
      <c r="H758" s="106" t="s">
        <v>132</v>
      </c>
      <c r="I758" s="106" t="s">
        <v>96</v>
      </c>
      <c r="J758" s="107" t="s">
        <v>38</v>
      </c>
      <c r="K758" t="s">
        <v>39</v>
      </c>
      <c r="L758" t="str">
        <f t="shared" si="11"/>
        <v>São Sebastião da Vargem Alegre;</v>
      </c>
    </row>
    <row r="759" spans="3:12">
      <c r="C759" s="104">
        <v>316447</v>
      </c>
      <c r="D759" s="69" t="s">
        <v>915</v>
      </c>
      <c r="E759" s="104">
        <v>316447</v>
      </c>
      <c r="F759" s="105">
        <v>6479</v>
      </c>
      <c r="G759" s="69" t="s">
        <v>58</v>
      </c>
      <c r="H759" s="106" t="s">
        <v>213</v>
      </c>
      <c r="I759" s="106" t="s">
        <v>60</v>
      </c>
      <c r="J759" s="107" t="s">
        <v>38</v>
      </c>
      <c r="K759" t="s">
        <v>39</v>
      </c>
      <c r="L759" t="str">
        <f t="shared" si="11"/>
        <v>São Sebastião do Anta;</v>
      </c>
    </row>
    <row r="760" spans="3:12">
      <c r="C760" s="69">
        <v>316450</v>
      </c>
      <c r="D760" s="69" t="s">
        <v>916</v>
      </c>
      <c r="E760" s="69">
        <v>316450</v>
      </c>
      <c r="F760" s="105">
        <v>10129</v>
      </c>
      <c r="G760" s="69" t="s">
        <v>64</v>
      </c>
      <c r="H760" s="106" t="s">
        <v>65</v>
      </c>
      <c r="I760" s="106" t="s">
        <v>66</v>
      </c>
      <c r="J760" s="107" t="s">
        <v>38</v>
      </c>
      <c r="K760" t="s">
        <v>39</v>
      </c>
      <c r="L760" t="str">
        <f t="shared" si="11"/>
        <v>São Sebastião do Maranhão;</v>
      </c>
    </row>
    <row r="761" spans="3:12">
      <c r="C761" s="104">
        <v>316460</v>
      </c>
      <c r="D761" s="69" t="s">
        <v>917</v>
      </c>
      <c r="E761" s="104">
        <v>316460</v>
      </c>
      <c r="F761" s="105">
        <v>6684</v>
      </c>
      <c r="G761" s="69" t="s">
        <v>72</v>
      </c>
      <c r="H761" s="106" t="s">
        <v>149</v>
      </c>
      <c r="I761" s="106" t="s">
        <v>74</v>
      </c>
      <c r="J761" s="107" t="s">
        <v>38</v>
      </c>
      <c r="K761" t="s">
        <v>39</v>
      </c>
      <c r="L761" t="str">
        <f t="shared" si="11"/>
        <v>São Sebastião do Oeste;</v>
      </c>
    </row>
    <row r="762" spans="3:12">
      <c r="C762" s="104">
        <v>316470</v>
      </c>
      <c r="D762" s="69" t="s">
        <v>918</v>
      </c>
      <c r="E762" s="104">
        <v>316470</v>
      </c>
      <c r="F762" s="105">
        <v>70450</v>
      </c>
      <c r="G762" s="69" t="s">
        <v>108</v>
      </c>
      <c r="H762" s="106" t="s">
        <v>539</v>
      </c>
      <c r="I762" s="106" t="s">
        <v>88</v>
      </c>
      <c r="J762" s="107" t="s">
        <v>61</v>
      </c>
      <c r="K762" t="s">
        <v>39</v>
      </c>
      <c r="L762" t="str">
        <f t="shared" si="11"/>
        <v>São Sebastião do Paraíso;</v>
      </c>
    </row>
    <row r="763" spans="3:12">
      <c r="C763" s="104">
        <v>316480</v>
      </c>
      <c r="D763" s="69" t="s">
        <v>919</v>
      </c>
      <c r="E763" s="104">
        <v>316480</v>
      </c>
      <c r="F763" s="105">
        <v>1520</v>
      </c>
      <c r="G763" s="69" t="s">
        <v>175</v>
      </c>
      <c r="H763" s="106" t="s">
        <v>176</v>
      </c>
      <c r="I763" s="106" t="s">
        <v>44</v>
      </c>
      <c r="J763" s="107" t="s">
        <v>38</v>
      </c>
      <c r="K763" t="s">
        <v>39</v>
      </c>
      <c r="L763" t="str">
        <f t="shared" si="11"/>
        <v>São Sebastião do Rio Preto;</v>
      </c>
    </row>
    <row r="764" spans="3:12">
      <c r="C764" s="104">
        <v>316490</v>
      </c>
      <c r="D764" s="69" t="s">
        <v>920</v>
      </c>
      <c r="E764" s="104">
        <v>316490</v>
      </c>
      <c r="F764" s="105">
        <v>2231</v>
      </c>
      <c r="G764" s="69" t="s">
        <v>86</v>
      </c>
      <c r="H764" s="106" t="s">
        <v>87</v>
      </c>
      <c r="I764" s="106" t="s">
        <v>88</v>
      </c>
      <c r="J764" s="107" t="s">
        <v>61</v>
      </c>
      <c r="K764" t="s">
        <v>39</v>
      </c>
      <c r="L764" t="str">
        <f t="shared" si="11"/>
        <v>São Sebastião do Rio Verde;</v>
      </c>
    </row>
    <row r="765" spans="3:12">
      <c r="C765" s="104">
        <v>316520</v>
      </c>
      <c r="D765" s="69" t="s">
        <v>921</v>
      </c>
      <c r="E765" s="104">
        <v>316520</v>
      </c>
      <c r="F765" s="105">
        <v>7056</v>
      </c>
      <c r="G765" s="69" t="s">
        <v>86</v>
      </c>
      <c r="H765" s="106" t="s">
        <v>261</v>
      </c>
      <c r="I765" s="106" t="s">
        <v>88</v>
      </c>
      <c r="J765" s="107" t="s">
        <v>38</v>
      </c>
      <c r="K765" t="s">
        <v>39</v>
      </c>
      <c r="L765" t="str">
        <f t="shared" si="11"/>
        <v>São Thomé das Letras;</v>
      </c>
    </row>
    <row r="766" spans="3:12">
      <c r="C766" s="104">
        <v>316500</v>
      </c>
      <c r="D766" s="69" t="s">
        <v>922</v>
      </c>
      <c r="E766" s="104">
        <v>316500</v>
      </c>
      <c r="F766" s="105">
        <v>10922</v>
      </c>
      <c r="G766" s="69" t="s">
        <v>180</v>
      </c>
      <c r="H766" s="106" t="s">
        <v>181</v>
      </c>
      <c r="I766" s="106" t="s">
        <v>102</v>
      </c>
      <c r="J766" s="107" t="s">
        <v>38</v>
      </c>
      <c r="K766" t="s">
        <v>39</v>
      </c>
      <c r="L766" t="str">
        <f t="shared" si="11"/>
        <v>São Tiago;</v>
      </c>
    </row>
    <row r="767" spans="3:12">
      <c r="C767" s="104">
        <v>316510</v>
      </c>
      <c r="D767" s="69" t="s">
        <v>923</v>
      </c>
      <c r="E767" s="104">
        <v>316510</v>
      </c>
      <c r="F767" s="105">
        <v>7042</v>
      </c>
      <c r="G767" s="69" t="s">
        <v>108</v>
      </c>
      <c r="H767" s="106" t="s">
        <v>539</v>
      </c>
      <c r="I767" s="106" t="s">
        <v>88</v>
      </c>
      <c r="J767" s="107" t="s">
        <v>38</v>
      </c>
      <c r="K767" t="s">
        <v>39</v>
      </c>
      <c r="L767" t="str">
        <f t="shared" si="11"/>
        <v>São Tomás de Aquino;</v>
      </c>
    </row>
    <row r="768" spans="3:12">
      <c r="C768" s="104">
        <v>316530</v>
      </c>
      <c r="D768" s="69" t="s">
        <v>924</v>
      </c>
      <c r="E768" s="104">
        <v>316530</v>
      </c>
      <c r="F768" s="105">
        <v>7687</v>
      </c>
      <c r="G768" s="69" t="s">
        <v>180</v>
      </c>
      <c r="H768" s="106" t="s">
        <v>181</v>
      </c>
      <c r="I768" s="106" t="s">
        <v>102</v>
      </c>
      <c r="J768" s="107" t="s">
        <v>38</v>
      </c>
      <c r="K768" t="s">
        <v>39</v>
      </c>
      <c r="L768" t="str">
        <f t="shared" si="11"/>
        <v>São Vicente de Minas;</v>
      </c>
    </row>
    <row r="769" spans="3:12">
      <c r="C769" s="104">
        <v>316540</v>
      </c>
      <c r="D769" s="69" t="s">
        <v>925</v>
      </c>
      <c r="E769" s="104">
        <v>316540</v>
      </c>
      <c r="F769" s="105">
        <v>6869</v>
      </c>
      <c r="G769" s="69" t="s">
        <v>91</v>
      </c>
      <c r="H769" s="106" t="s">
        <v>233</v>
      </c>
      <c r="I769" s="106" t="s">
        <v>88</v>
      </c>
      <c r="J769" s="107" t="s">
        <v>38</v>
      </c>
      <c r="K769" t="s">
        <v>39</v>
      </c>
      <c r="L769" t="str">
        <f t="shared" si="11"/>
        <v>Sapucaí-Mirim;</v>
      </c>
    </row>
    <row r="770" spans="3:12">
      <c r="C770" s="104">
        <v>316550</v>
      </c>
      <c r="D770" s="69" t="s">
        <v>926</v>
      </c>
      <c r="E770" s="104">
        <v>316550</v>
      </c>
      <c r="F770" s="105">
        <v>6236</v>
      </c>
      <c r="G770" s="69" t="s">
        <v>64</v>
      </c>
      <c r="H770" s="106" t="s">
        <v>106</v>
      </c>
      <c r="I770" s="106" t="s">
        <v>66</v>
      </c>
      <c r="J770" s="107" t="s">
        <v>38</v>
      </c>
      <c r="K770" t="s">
        <v>39</v>
      </c>
      <c r="L770" t="str">
        <f t="shared" si="11"/>
        <v>Sardoá;</v>
      </c>
    </row>
    <row r="771" spans="3:12">
      <c r="C771" s="104">
        <v>316553</v>
      </c>
      <c r="D771" s="69" t="s">
        <v>927</v>
      </c>
      <c r="E771" s="104">
        <v>316553</v>
      </c>
      <c r="F771" s="105">
        <v>32069</v>
      </c>
      <c r="G771" s="69" t="s">
        <v>186</v>
      </c>
      <c r="H771" s="106" t="s">
        <v>370</v>
      </c>
      <c r="I771" s="106" t="s">
        <v>44</v>
      </c>
      <c r="J771" s="107" t="s">
        <v>38</v>
      </c>
      <c r="K771" t="s">
        <v>39</v>
      </c>
      <c r="L771" t="str">
        <f t="shared" ref="L771:L834" si="12">D771&amp;K771</f>
        <v>Sarzedo;</v>
      </c>
    </row>
    <row r="772" spans="3:12">
      <c r="C772" s="104">
        <v>316556</v>
      </c>
      <c r="D772" s="69" t="s">
        <v>928</v>
      </c>
      <c r="E772" s="104">
        <v>316556</v>
      </c>
      <c r="F772" s="105">
        <v>2661</v>
      </c>
      <c r="G772" s="69" t="s">
        <v>55</v>
      </c>
      <c r="H772" s="106" t="s">
        <v>56</v>
      </c>
      <c r="I772" s="106" t="s">
        <v>52</v>
      </c>
      <c r="J772" s="107" t="s">
        <v>38</v>
      </c>
      <c r="K772" t="s">
        <v>39</v>
      </c>
      <c r="L772" t="str">
        <f t="shared" si="12"/>
        <v>Sem-Peixe;</v>
      </c>
    </row>
    <row r="773" spans="3:12">
      <c r="C773" s="104">
        <v>316557</v>
      </c>
      <c r="D773" s="69" t="s">
        <v>929</v>
      </c>
      <c r="E773" s="104">
        <v>316557</v>
      </c>
      <c r="F773" s="105">
        <v>5352</v>
      </c>
      <c r="G773" s="69" t="s">
        <v>91</v>
      </c>
      <c r="H773" s="106" t="s">
        <v>215</v>
      </c>
      <c r="I773" s="106" t="s">
        <v>88</v>
      </c>
      <c r="J773" s="107" t="s">
        <v>38</v>
      </c>
      <c r="K773" t="s">
        <v>39</v>
      </c>
      <c r="L773" t="str">
        <f t="shared" si="12"/>
        <v>Senador Amaral;</v>
      </c>
    </row>
    <row r="774" spans="3:12">
      <c r="C774" s="104">
        <v>316560</v>
      </c>
      <c r="D774" s="69" t="s">
        <v>930</v>
      </c>
      <c r="E774" s="104">
        <v>316560</v>
      </c>
      <c r="F774" s="105">
        <v>2007</v>
      </c>
      <c r="G774" s="69" t="s">
        <v>123</v>
      </c>
      <c r="H774" s="106" t="s">
        <v>200</v>
      </c>
      <c r="I774" s="106" t="s">
        <v>96</v>
      </c>
      <c r="J774" s="107" t="s">
        <v>38</v>
      </c>
      <c r="K774" t="s">
        <v>39</v>
      </c>
      <c r="L774" t="str">
        <f t="shared" si="12"/>
        <v>Senador Cortes;</v>
      </c>
    </row>
    <row r="775" spans="3:12">
      <c r="C775" s="104">
        <v>316570</v>
      </c>
      <c r="D775" s="69" t="s">
        <v>931</v>
      </c>
      <c r="E775" s="104">
        <v>316570</v>
      </c>
      <c r="F775" s="105">
        <v>7764</v>
      </c>
      <c r="G775" s="69" t="s">
        <v>131</v>
      </c>
      <c r="H775" s="106" t="s">
        <v>227</v>
      </c>
      <c r="I775" s="106" t="s">
        <v>96</v>
      </c>
      <c r="J775" s="107" t="s">
        <v>38</v>
      </c>
      <c r="K775" t="s">
        <v>39</v>
      </c>
      <c r="L775" t="str">
        <f t="shared" si="12"/>
        <v>Senador Firmino;</v>
      </c>
    </row>
    <row r="776" spans="3:12">
      <c r="C776" s="104">
        <v>316580</v>
      </c>
      <c r="D776" s="69" t="s">
        <v>932</v>
      </c>
      <c r="E776" s="104">
        <v>316580</v>
      </c>
      <c r="F776" s="105">
        <v>1545</v>
      </c>
      <c r="G776" s="69" t="s">
        <v>91</v>
      </c>
      <c r="H776" s="106" t="s">
        <v>215</v>
      </c>
      <c r="I776" s="106" t="s">
        <v>88</v>
      </c>
      <c r="J776" s="107" t="s">
        <v>38</v>
      </c>
      <c r="K776" t="s">
        <v>39</v>
      </c>
      <c r="L776" t="str">
        <f t="shared" si="12"/>
        <v>Senador José Bento;</v>
      </c>
    </row>
    <row r="777" spans="3:12">
      <c r="C777" s="108">
        <v>316590</v>
      </c>
      <c r="D777" s="69" t="s">
        <v>933</v>
      </c>
      <c r="E777" s="108">
        <v>316590</v>
      </c>
      <c r="F777" s="105">
        <v>4209</v>
      </c>
      <c r="G777" s="69" t="s">
        <v>117</v>
      </c>
      <c r="H777" s="106" t="s">
        <v>299</v>
      </c>
      <c r="I777" s="106" t="s">
        <v>119</v>
      </c>
      <c r="J777" s="107" t="s">
        <v>38</v>
      </c>
      <c r="K777" t="s">
        <v>39</v>
      </c>
      <c r="L777" t="str">
        <f t="shared" si="12"/>
        <v>Senador Modestino Gonçalves;</v>
      </c>
    </row>
    <row r="778" spans="3:12">
      <c r="C778" s="104">
        <v>316600</v>
      </c>
      <c r="D778" s="69" t="s">
        <v>934</v>
      </c>
      <c r="E778" s="104">
        <v>316600</v>
      </c>
      <c r="F778" s="105">
        <v>5786</v>
      </c>
      <c r="G778" s="69" t="s">
        <v>100</v>
      </c>
      <c r="H778" s="106" t="s">
        <v>294</v>
      </c>
      <c r="I778" s="106" t="s">
        <v>102</v>
      </c>
      <c r="J778" s="107" t="s">
        <v>38</v>
      </c>
      <c r="K778" t="s">
        <v>39</v>
      </c>
      <c r="L778" t="str">
        <f t="shared" si="12"/>
        <v>Senhora de Oliveira;</v>
      </c>
    </row>
    <row r="779" spans="3:12">
      <c r="C779" s="104">
        <v>316610</v>
      </c>
      <c r="D779" s="69" t="s">
        <v>935</v>
      </c>
      <c r="E779" s="104">
        <v>316610</v>
      </c>
      <c r="F779" s="105">
        <v>3527</v>
      </c>
      <c r="G779" s="69" t="s">
        <v>175</v>
      </c>
      <c r="H779" s="106" t="s">
        <v>304</v>
      </c>
      <c r="I779" s="106" t="s">
        <v>44</v>
      </c>
      <c r="J779" s="107" t="s">
        <v>38</v>
      </c>
      <c r="K779" t="s">
        <v>39</v>
      </c>
      <c r="L779" t="str">
        <f t="shared" si="12"/>
        <v>Senhora do Porto;</v>
      </c>
    </row>
    <row r="780" spans="3:12">
      <c r="C780" s="104">
        <v>316620</v>
      </c>
      <c r="D780" s="69" t="s">
        <v>936</v>
      </c>
      <c r="E780" s="104">
        <v>316620</v>
      </c>
      <c r="F780" s="105">
        <v>10451</v>
      </c>
      <c r="G780" s="69" t="s">
        <v>100</v>
      </c>
      <c r="H780" s="106" t="s">
        <v>101</v>
      </c>
      <c r="I780" s="106" t="s">
        <v>102</v>
      </c>
      <c r="J780" s="107" t="s">
        <v>38</v>
      </c>
      <c r="K780" t="s">
        <v>39</v>
      </c>
      <c r="L780" t="str">
        <f t="shared" si="12"/>
        <v>Senhora dos Remédios;</v>
      </c>
    </row>
    <row r="781" spans="3:12">
      <c r="C781" s="104">
        <v>316630</v>
      </c>
      <c r="D781" s="69" t="s">
        <v>937</v>
      </c>
      <c r="E781" s="104">
        <v>316630</v>
      </c>
      <c r="F781" s="105">
        <v>7319</v>
      </c>
      <c r="G781" s="69" t="s">
        <v>55</v>
      </c>
      <c r="H781" s="106" t="s">
        <v>56</v>
      </c>
      <c r="I781" s="106" t="s">
        <v>52</v>
      </c>
      <c r="J781" s="107" t="s">
        <v>38</v>
      </c>
      <c r="K781" t="s">
        <v>39</v>
      </c>
      <c r="L781" t="str">
        <f t="shared" si="12"/>
        <v>Sericita;</v>
      </c>
    </row>
    <row r="782" spans="3:12">
      <c r="C782" s="104">
        <v>316640</v>
      </c>
      <c r="D782" s="69" t="s">
        <v>938</v>
      </c>
      <c r="E782" s="104">
        <v>316640</v>
      </c>
      <c r="F782" s="105">
        <v>1848</v>
      </c>
      <c r="G782" s="69" t="s">
        <v>86</v>
      </c>
      <c r="H782" s="106" t="s">
        <v>87</v>
      </c>
      <c r="I782" s="106" t="s">
        <v>88</v>
      </c>
      <c r="J782" s="107" t="s">
        <v>38</v>
      </c>
      <c r="K782" t="s">
        <v>39</v>
      </c>
      <c r="L782" t="str">
        <f t="shared" si="12"/>
        <v>Seritinga;</v>
      </c>
    </row>
    <row r="783" spans="3:12">
      <c r="C783" s="104">
        <v>316650</v>
      </c>
      <c r="D783" s="69" t="s">
        <v>939</v>
      </c>
      <c r="E783" s="104">
        <v>316650</v>
      </c>
      <c r="F783" s="105">
        <v>4293</v>
      </c>
      <c r="G783" s="69" t="s">
        <v>117</v>
      </c>
      <c r="H783" s="106" t="s">
        <v>118</v>
      </c>
      <c r="I783" s="106" t="s">
        <v>119</v>
      </c>
      <c r="J783" s="107" t="s">
        <v>38</v>
      </c>
      <c r="K783" t="s">
        <v>39</v>
      </c>
      <c r="L783" t="str">
        <f t="shared" si="12"/>
        <v>Serra Azul de Minas;</v>
      </c>
    </row>
    <row r="784" spans="3:12">
      <c r="C784" s="104">
        <v>316660</v>
      </c>
      <c r="D784" s="69" t="s">
        <v>940</v>
      </c>
      <c r="E784" s="104">
        <v>316660</v>
      </c>
      <c r="F784" s="105">
        <v>786</v>
      </c>
      <c r="G784" s="69" t="s">
        <v>72</v>
      </c>
      <c r="H784" s="106" t="s">
        <v>208</v>
      </c>
      <c r="I784" s="106" t="s">
        <v>74</v>
      </c>
      <c r="J784" s="107" t="s">
        <v>38</v>
      </c>
      <c r="K784" t="s">
        <v>39</v>
      </c>
      <c r="L784" t="str">
        <f t="shared" si="12"/>
        <v>Serra da Saudade;</v>
      </c>
    </row>
    <row r="785" spans="3:12">
      <c r="C785" s="104">
        <v>316680</v>
      </c>
      <c r="D785" s="69" t="s">
        <v>941</v>
      </c>
      <c r="E785" s="104">
        <v>316680</v>
      </c>
      <c r="F785" s="105">
        <v>11493</v>
      </c>
      <c r="G785" s="69" t="s">
        <v>145</v>
      </c>
      <c r="H785" s="106" t="s">
        <v>395</v>
      </c>
      <c r="I785" s="106" t="s">
        <v>147</v>
      </c>
      <c r="J785" s="107" t="s">
        <v>61</v>
      </c>
      <c r="K785" t="s">
        <v>39</v>
      </c>
      <c r="L785" t="str">
        <f t="shared" si="12"/>
        <v>Serra do Salitre;</v>
      </c>
    </row>
    <row r="786" spans="3:12">
      <c r="C786" s="104">
        <v>316670</v>
      </c>
      <c r="D786" s="69" t="s">
        <v>942</v>
      </c>
      <c r="E786" s="104">
        <v>316670</v>
      </c>
      <c r="F786" s="105">
        <v>8685</v>
      </c>
      <c r="G786" s="69" t="s">
        <v>77</v>
      </c>
      <c r="H786" s="106" t="s">
        <v>302</v>
      </c>
      <c r="I786" s="106" t="s">
        <v>79</v>
      </c>
      <c r="J786" s="107" t="s">
        <v>38</v>
      </c>
      <c r="K786" t="s">
        <v>39</v>
      </c>
      <c r="L786" t="str">
        <f t="shared" si="12"/>
        <v>Serra dos Aimorés;</v>
      </c>
    </row>
    <row r="787" spans="3:12">
      <c r="C787" s="104">
        <v>316690</v>
      </c>
      <c r="D787" s="69" t="s">
        <v>943</v>
      </c>
      <c r="E787" s="104">
        <v>316690</v>
      </c>
      <c r="F787" s="105">
        <v>7670</v>
      </c>
      <c r="G787" s="69" t="s">
        <v>97</v>
      </c>
      <c r="H787" s="106" t="s">
        <v>98</v>
      </c>
      <c r="I787" s="106" t="s">
        <v>88</v>
      </c>
      <c r="J787" s="107" t="s">
        <v>61</v>
      </c>
      <c r="K787" t="s">
        <v>39</v>
      </c>
      <c r="L787" t="str">
        <f t="shared" si="12"/>
        <v>Serrania;</v>
      </c>
    </row>
    <row r="788" spans="3:12">
      <c r="C788" s="104">
        <v>316695</v>
      </c>
      <c r="D788" s="69" t="s">
        <v>944</v>
      </c>
      <c r="E788" s="104">
        <v>316695</v>
      </c>
      <c r="F788" s="105">
        <v>4752</v>
      </c>
      <c r="G788" s="69" t="s">
        <v>192</v>
      </c>
      <c r="H788" s="106" t="s">
        <v>327</v>
      </c>
      <c r="I788" s="106" t="s">
        <v>194</v>
      </c>
      <c r="J788" s="107" t="s">
        <v>38</v>
      </c>
      <c r="K788" t="s">
        <v>39</v>
      </c>
      <c r="L788" t="str">
        <f t="shared" si="12"/>
        <v>Serranópolis de Minas;</v>
      </c>
    </row>
    <row r="789" spans="3:12">
      <c r="C789" s="104">
        <v>316700</v>
      </c>
      <c r="D789" s="69" t="s">
        <v>945</v>
      </c>
      <c r="E789" s="104">
        <v>316700</v>
      </c>
      <c r="F789" s="105">
        <v>1970</v>
      </c>
      <c r="G789" s="69" t="s">
        <v>86</v>
      </c>
      <c r="H789" s="106" t="s">
        <v>87</v>
      </c>
      <c r="I789" s="106" t="s">
        <v>88</v>
      </c>
      <c r="J789" s="107" t="s">
        <v>38</v>
      </c>
      <c r="K789" t="s">
        <v>39</v>
      </c>
      <c r="L789" t="str">
        <f t="shared" si="12"/>
        <v>Serranos;</v>
      </c>
    </row>
    <row r="790" spans="3:12">
      <c r="C790" s="108">
        <v>316710</v>
      </c>
      <c r="D790" s="69" t="s">
        <v>946</v>
      </c>
      <c r="E790" s="108">
        <v>316710</v>
      </c>
      <c r="F790" s="105">
        <v>20993</v>
      </c>
      <c r="G790" s="69" t="s">
        <v>117</v>
      </c>
      <c r="H790" s="106" t="s">
        <v>118</v>
      </c>
      <c r="I790" s="106" t="s">
        <v>119</v>
      </c>
      <c r="J790" s="107" t="s">
        <v>38</v>
      </c>
      <c r="K790" t="s">
        <v>39</v>
      </c>
      <c r="L790" t="str">
        <f t="shared" si="12"/>
        <v>Serro;</v>
      </c>
    </row>
    <row r="791" spans="3:12">
      <c r="C791" s="104">
        <v>316720</v>
      </c>
      <c r="D791" s="69" t="s">
        <v>42</v>
      </c>
      <c r="E791" s="104">
        <v>316720</v>
      </c>
      <c r="F791" s="105">
        <v>237286</v>
      </c>
      <c r="G791" s="69" t="s">
        <v>42</v>
      </c>
      <c r="H791" s="106" t="s">
        <v>43</v>
      </c>
      <c r="I791" s="106" t="s">
        <v>44</v>
      </c>
      <c r="J791" s="107" t="s">
        <v>61</v>
      </c>
      <c r="K791" t="s">
        <v>39</v>
      </c>
      <c r="L791" t="str">
        <f t="shared" si="12"/>
        <v>Sete Lagoas;</v>
      </c>
    </row>
    <row r="792" spans="3:12">
      <c r="C792" s="104">
        <v>316555</v>
      </c>
      <c r="D792" s="69" t="s">
        <v>947</v>
      </c>
      <c r="E792" s="104">
        <v>316555</v>
      </c>
      <c r="F792" s="105">
        <v>12134</v>
      </c>
      <c r="G792" s="69" t="s">
        <v>77</v>
      </c>
      <c r="H792" s="106" t="s">
        <v>126</v>
      </c>
      <c r="I792" s="106" t="s">
        <v>79</v>
      </c>
      <c r="J792" s="107" t="s">
        <v>38</v>
      </c>
      <c r="K792" t="s">
        <v>39</v>
      </c>
      <c r="L792" t="str">
        <f t="shared" si="12"/>
        <v>Setubinha;</v>
      </c>
    </row>
    <row r="793" spans="3:12">
      <c r="C793" s="104">
        <v>316730</v>
      </c>
      <c r="D793" s="69" t="s">
        <v>948</v>
      </c>
      <c r="E793" s="104">
        <v>316730</v>
      </c>
      <c r="F793" s="105">
        <v>2258</v>
      </c>
      <c r="G793" s="69" t="s">
        <v>131</v>
      </c>
      <c r="H793" s="106" t="s">
        <v>227</v>
      </c>
      <c r="I793" s="106" t="s">
        <v>96</v>
      </c>
      <c r="J793" s="107" t="s">
        <v>38</v>
      </c>
      <c r="K793" t="s">
        <v>39</v>
      </c>
      <c r="L793" t="str">
        <f t="shared" si="12"/>
        <v>Silveirânia;</v>
      </c>
    </row>
    <row r="794" spans="3:12">
      <c r="C794" s="104">
        <v>316740</v>
      </c>
      <c r="D794" s="69" t="s">
        <v>949</v>
      </c>
      <c r="E794" s="104">
        <v>316740</v>
      </c>
      <c r="F794" s="105">
        <v>6227</v>
      </c>
      <c r="G794" s="69" t="s">
        <v>91</v>
      </c>
      <c r="H794" s="106" t="s">
        <v>215</v>
      </c>
      <c r="I794" s="106" t="s">
        <v>88</v>
      </c>
      <c r="J794" s="107" t="s">
        <v>38</v>
      </c>
      <c r="K794" t="s">
        <v>39</v>
      </c>
      <c r="L794" t="str">
        <f t="shared" si="12"/>
        <v>Silvianópolis;</v>
      </c>
    </row>
    <row r="795" spans="3:12">
      <c r="C795" s="69">
        <v>316750</v>
      </c>
      <c r="D795" s="69" t="s">
        <v>950</v>
      </c>
      <c r="E795" s="69">
        <v>316750</v>
      </c>
      <c r="F795" s="105">
        <v>2612</v>
      </c>
      <c r="G795" s="69" t="s">
        <v>123</v>
      </c>
      <c r="H795" s="106" t="s">
        <v>185</v>
      </c>
      <c r="I795" s="106" t="s">
        <v>96</v>
      </c>
      <c r="J795" s="107" t="s">
        <v>38</v>
      </c>
      <c r="K795" t="s">
        <v>39</v>
      </c>
      <c r="L795" t="str">
        <f t="shared" si="12"/>
        <v>Simão Pereira;</v>
      </c>
    </row>
    <row r="796" spans="3:12">
      <c r="C796" s="104">
        <v>316760</v>
      </c>
      <c r="D796" s="69" t="s">
        <v>951</v>
      </c>
      <c r="E796" s="104">
        <v>316760</v>
      </c>
      <c r="F796" s="105">
        <v>19528</v>
      </c>
      <c r="G796" s="69" t="s">
        <v>50</v>
      </c>
      <c r="H796" s="106" t="s">
        <v>51</v>
      </c>
      <c r="I796" s="106" t="s">
        <v>52</v>
      </c>
      <c r="J796" s="107" t="s">
        <v>38</v>
      </c>
      <c r="K796" t="s">
        <v>39</v>
      </c>
      <c r="L796" t="str">
        <f t="shared" si="12"/>
        <v>Simonésia;</v>
      </c>
    </row>
    <row r="797" spans="3:12">
      <c r="C797" s="104">
        <v>316770</v>
      </c>
      <c r="D797" s="69" t="s">
        <v>952</v>
      </c>
      <c r="E797" s="104">
        <v>316770</v>
      </c>
      <c r="F797" s="105">
        <v>5594</v>
      </c>
      <c r="G797" s="69" t="s">
        <v>64</v>
      </c>
      <c r="H797" s="106" t="s">
        <v>106</v>
      </c>
      <c r="I797" s="106" t="s">
        <v>66</v>
      </c>
      <c r="J797" s="107" t="s">
        <v>38</v>
      </c>
      <c r="K797" t="s">
        <v>39</v>
      </c>
      <c r="L797" t="str">
        <f t="shared" si="12"/>
        <v>Sobrália;</v>
      </c>
    </row>
    <row r="798" spans="3:12">
      <c r="C798" s="104">
        <v>316780</v>
      </c>
      <c r="D798" s="69" t="s">
        <v>953</v>
      </c>
      <c r="E798" s="104">
        <v>316780</v>
      </c>
      <c r="F798" s="105">
        <v>6112</v>
      </c>
      <c r="G798" s="69" t="s">
        <v>86</v>
      </c>
      <c r="H798" s="106" t="s">
        <v>87</v>
      </c>
      <c r="I798" s="106" t="s">
        <v>88</v>
      </c>
      <c r="J798" s="107" t="s">
        <v>61</v>
      </c>
      <c r="K798" t="s">
        <v>39</v>
      </c>
      <c r="L798" t="str">
        <f t="shared" si="12"/>
        <v>Soledade de Minas;</v>
      </c>
    </row>
    <row r="799" spans="3:12">
      <c r="C799" s="104">
        <v>316790</v>
      </c>
      <c r="D799" s="69" t="s">
        <v>954</v>
      </c>
      <c r="E799" s="104">
        <v>316790</v>
      </c>
      <c r="F799" s="105">
        <v>3792</v>
      </c>
      <c r="G799" s="69" t="s">
        <v>131</v>
      </c>
      <c r="H799" s="106" t="s">
        <v>227</v>
      </c>
      <c r="I799" s="106" t="s">
        <v>96</v>
      </c>
      <c r="J799" s="107" t="s">
        <v>38</v>
      </c>
      <c r="K799" t="s">
        <v>39</v>
      </c>
      <c r="L799" t="str">
        <f t="shared" si="12"/>
        <v>Tabuleiro;</v>
      </c>
    </row>
    <row r="800" spans="3:12">
      <c r="C800" s="69">
        <v>316800</v>
      </c>
      <c r="D800" s="69" t="s">
        <v>955</v>
      </c>
      <c r="E800" s="69">
        <v>316800</v>
      </c>
      <c r="F800" s="105">
        <v>33858</v>
      </c>
      <c r="G800" s="69" t="s">
        <v>192</v>
      </c>
      <c r="H800" s="106" t="s">
        <v>193</v>
      </c>
      <c r="I800" s="106" t="s">
        <v>194</v>
      </c>
      <c r="J800" s="107" t="s">
        <v>61</v>
      </c>
      <c r="K800" t="s">
        <v>39</v>
      </c>
      <c r="L800" t="str">
        <f t="shared" si="12"/>
        <v>Taiobeiras;</v>
      </c>
    </row>
    <row r="801" spans="3:12">
      <c r="C801" s="104">
        <v>316805</v>
      </c>
      <c r="D801" s="69" t="s">
        <v>956</v>
      </c>
      <c r="E801" s="104">
        <v>316805</v>
      </c>
      <c r="F801" s="105">
        <v>3119</v>
      </c>
      <c r="G801" s="69" t="s">
        <v>50</v>
      </c>
      <c r="H801" s="106" t="s">
        <v>51</v>
      </c>
      <c r="I801" s="106" t="s">
        <v>52</v>
      </c>
      <c r="J801" s="107" t="s">
        <v>38</v>
      </c>
      <c r="K801" t="s">
        <v>39</v>
      </c>
      <c r="L801" t="str">
        <f t="shared" si="12"/>
        <v>Taparuba;</v>
      </c>
    </row>
    <row r="802" spans="3:12">
      <c r="C802" s="104">
        <v>316810</v>
      </c>
      <c r="D802" s="69" t="s">
        <v>957</v>
      </c>
      <c r="E802" s="104">
        <v>316810</v>
      </c>
      <c r="F802" s="105">
        <v>4711</v>
      </c>
      <c r="G802" s="69" t="s">
        <v>68</v>
      </c>
      <c r="H802" s="106" t="s">
        <v>151</v>
      </c>
      <c r="I802" s="106" t="s">
        <v>70</v>
      </c>
      <c r="J802" s="107" t="s">
        <v>38</v>
      </c>
      <c r="K802" t="s">
        <v>39</v>
      </c>
      <c r="L802" t="str">
        <f t="shared" si="12"/>
        <v>Tapira;</v>
      </c>
    </row>
    <row r="803" spans="3:12">
      <c r="C803" s="104">
        <v>316820</v>
      </c>
      <c r="D803" s="69" t="s">
        <v>958</v>
      </c>
      <c r="E803" s="104">
        <v>316820</v>
      </c>
      <c r="F803" s="105">
        <v>1879</v>
      </c>
      <c r="G803" s="69" t="s">
        <v>72</v>
      </c>
      <c r="H803" s="106" t="s">
        <v>171</v>
      </c>
      <c r="I803" s="106" t="s">
        <v>74</v>
      </c>
      <c r="J803" s="107" t="s">
        <v>38</v>
      </c>
      <c r="K803" t="s">
        <v>39</v>
      </c>
      <c r="L803" t="str">
        <f t="shared" si="12"/>
        <v>Tapiraí;</v>
      </c>
    </row>
    <row r="804" spans="3:12">
      <c r="C804" s="104">
        <v>316830</v>
      </c>
      <c r="D804" s="69" t="s">
        <v>959</v>
      </c>
      <c r="E804" s="104">
        <v>316830</v>
      </c>
      <c r="F804" s="105">
        <v>4055</v>
      </c>
      <c r="G804" s="69" t="s">
        <v>186</v>
      </c>
      <c r="H804" s="106" t="s">
        <v>187</v>
      </c>
      <c r="I804" s="106" t="s">
        <v>44</v>
      </c>
      <c r="J804" s="107" t="s">
        <v>38</v>
      </c>
      <c r="K804" t="s">
        <v>39</v>
      </c>
      <c r="L804" t="str">
        <f t="shared" si="12"/>
        <v>Taquaraçu de Minas;</v>
      </c>
    </row>
    <row r="805" spans="3:12">
      <c r="C805" s="104">
        <v>316840</v>
      </c>
      <c r="D805" s="69" t="s">
        <v>960</v>
      </c>
      <c r="E805" s="104">
        <v>316840</v>
      </c>
      <c r="F805" s="105">
        <v>14350</v>
      </c>
      <c r="G805" s="69" t="s">
        <v>64</v>
      </c>
      <c r="H805" s="106" t="s">
        <v>106</v>
      </c>
      <c r="I805" s="106" t="s">
        <v>66</v>
      </c>
      <c r="J805" s="107" t="s">
        <v>38</v>
      </c>
      <c r="K805" t="s">
        <v>39</v>
      </c>
      <c r="L805" t="str">
        <f t="shared" si="12"/>
        <v>Tarumirim;</v>
      </c>
    </row>
    <row r="806" spans="3:12">
      <c r="C806" s="104">
        <v>316850</v>
      </c>
      <c r="D806" s="69" t="s">
        <v>961</v>
      </c>
      <c r="E806" s="104">
        <v>316850</v>
      </c>
      <c r="F806" s="105">
        <v>11650</v>
      </c>
      <c r="G806" s="69" t="s">
        <v>55</v>
      </c>
      <c r="H806" s="106" t="s">
        <v>142</v>
      </c>
      <c r="I806" s="106" t="s">
        <v>52</v>
      </c>
      <c r="J806" s="107" t="s">
        <v>38</v>
      </c>
      <c r="K806" t="s">
        <v>39</v>
      </c>
      <c r="L806" t="str">
        <f t="shared" si="12"/>
        <v>Teixeiras;</v>
      </c>
    </row>
    <row r="807" spans="3:12">
      <c r="C807" s="104">
        <v>316860</v>
      </c>
      <c r="D807" s="69" t="s">
        <v>77</v>
      </c>
      <c r="E807" s="104">
        <v>316860</v>
      </c>
      <c r="F807" s="105">
        <v>140235</v>
      </c>
      <c r="G807" s="69" t="s">
        <v>77</v>
      </c>
      <c r="H807" s="106" t="s">
        <v>126</v>
      </c>
      <c r="I807" s="106" t="s">
        <v>79</v>
      </c>
      <c r="J807" s="107" t="s">
        <v>61</v>
      </c>
      <c r="K807" t="s">
        <v>39</v>
      </c>
      <c r="L807" t="str">
        <f t="shared" si="12"/>
        <v>Teófilo Otoni;</v>
      </c>
    </row>
    <row r="808" spans="3:12">
      <c r="C808" s="104">
        <v>316870</v>
      </c>
      <c r="D808" s="69" t="s">
        <v>962</v>
      </c>
      <c r="E808" s="104">
        <v>316870</v>
      </c>
      <c r="F808" s="105">
        <v>89090</v>
      </c>
      <c r="G808" s="69" t="s">
        <v>58</v>
      </c>
      <c r="H808" s="106" t="s">
        <v>129</v>
      </c>
      <c r="I808" s="106" t="s">
        <v>60</v>
      </c>
      <c r="J808" s="112" t="s">
        <v>61</v>
      </c>
      <c r="K808" t="s">
        <v>39</v>
      </c>
      <c r="L808" t="str">
        <f t="shared" si="12"/>
        <v>Timóteo;</v>
      </c>
    </row>
    <row r="809" spans="3:12">
      <c r="C809" s="104">
        <v>316880</v>
      </c>
      <c r="D809" s="69" t="s">
        <v>963</v>
      </c>
      <c r="E809" s="104">
        <v>316880</v>
      </c>
      <c r="F809" s="105">
        <v>7886</v>
      </c>
      <c r="G809" s="69" t="s">
        <v>180</v>
      </c>
      <c r="H809" s="106" t="s">
        <v>181</v>
      </c>
      <c r="I809" s="106" t="s">
        <v>102</v>
      </c>
      <c r="J809" s="107" t="s">
        <v>38</v>
      </c>
      <c r="K809" t="s">
        <v>39</v>
      </c>
      <c r="L809" t="str">
        <f t="shared" si="12"/>
        <v>Tiradentes;</v>
      </c>
    </row>
    <row r="810" spans="3:12">
      <c r="C810" s="104">
        <v>316890</v>
      </c>
      <c r="D810" s="69" t="s">
        <v>964</v>
      </c>
      <c r="E810" s="104">
        <v>316890</v>
      </c>
      <c r="F810" s="105">
        <v>6539</v>
      </c>
      <c r="G810" s="69" t="s">
        <v>145</v>
      </c>
      <c r="H810" s="106" t="s">
        <v>146</v>
      </c>
      <c r="I810" s="106" t="s">
        <v>147</v>
      </c>
      <c r="J810" s="107" t="s">
        <v>38</v>
      </c>
      <c r="K810" t="s">
        <v>39</v>
      </c>
      <c r="L810" t="str">
        <f t="shared" si="12"/>
        <v>Tiros;</v>
      </c>
    </row>
    <row r="811" spans="3:12">
      <c r="C811" s="104">
        <v>316900</v>
      </c>
      <c r="D811" s="69" t="s">
        <v>965</v>
      </c>
      <c r="E811" s="104">
        <v>316900</v>
      </c>
      <c r="F811" s="105">
        <v>16602</v>
      </c>
      <c r="G811" s="69" t="s">
        <v>131</v>
      </c>
      <c r="H811" s="106" t="s">
        <v>227</v>
      </c>
      <c r="I811" s="106" t="s">
        <v>96</v>
      </c>
      <c r="J811" s="107" t="s">
        <v>38</v>
      </c>
      <c r="K811" t="s">
        <v>39</v>
      </c>
      <c r="L811" t="str">
        <f t="shared" si="12"/>
        <v>Tocantins;</v>
      </c>
    </row>
    <row r="812" spans="3:12">
      <c r="C812" s="104">
        <v>316905</v>
      </c>
      <c r="D812" s="69" t="s">
        <v>966</v>
      </c>
      <c r="E812" s="104">
        <v>316905</v>
      </c>
      <c r="F812" s="105">
        <v>4093</v>
      </c>
      <c r="G812" s="69" t="s">
        <v>91</v>
      </c>
      <c r="H812" s="106" t="s">
        <v>215</v>
      </c>
      <c r="I812" s="106" t="s">
        <v>88</v>
      </c>
      <c r="J812" s="107" t="s">
        <v>38</v>
      </c>
      <c r="K812" t="s">
        <v>39</v>
      </c>
      <c r="L812" t="str">
        <f t="shared" si="12"/>
        <v>Tocos do Moji;</v>
      </c>
    </row>
    <row r="813" spans="3:12">
      <c r="C813" s="104">
        <v>316910</v>
      </c>
      <c r="D813" s="69" t="s">
        <v>967</v>
      </c>
      <c r="E813" s="104">
        <v>316910</v>
      </c>
      <c r="F813" s="105">
        <v>6217</v>
      </c>
      <c r="G813" s="69" t="s">
        <v>91</v>
      </c>
      <c r="H813" s="106" t="s">
        <v>215</v>
      </c>
      <c r="I813" s="106" t="s">
        <v>88</v>
      </c>
      <c r="J813" s="107" t="s">
        <v>38</v>
      </c>
      <c r="K813" t="s">
        <v>39</v>
      </c>
      <c r="L813" t="str">
        <f t="shared" si="12"/>
        <v>Toledo;</v>
      </c>
    </row>
    <row r="814" spans="3:12">
      <c r="C814" s="104">
        <v>316920</v>
      </c>
      <c r="D814" s="69" t="s">
        <v>968</v>
      </c>
      <c r="E814" s="104">
        <v>316920</v>
      </c>
      <c r="F814" s="105">
        <v>8201</v>
      </c>
      <c r="G814" s="69" t="s">
        <v>50</v>
      </c>
      <c r="H814" s="106" t="s">
        <v>254</v>
      </c>
      <c r="I814" s="106" t="s">
        <v>96</v>
      </c>
      <c r="J814" s="107" t="s">
        <v>61</v>
      </c>
      <c r="K814" t="s">
        <v>39</v>
      </c>
      <c r="L814" t="str">
        <f t="shared" si="12"/>
        <v>Tombos;</v>
      </c>
    </row>
    <row r="815" spans="3:12">
      <c r="C815" s="104">
        <v>316930</v>
      </c>
      <c r="D815" s="69" t="s">
        <v>969</v>
      </c>
      <c r="E815" s="104">
        <v>316930</v>
      </c>
      <c r="F815" s="105">
        <v>78913</v>
      </c>
      <c r="G815" s="69" t="s">
        <v>86</v>
      </c>
      <c r="H815" s="106" t="s">
        <v>261</v>
      </c>
      <c r="I815" s="106" t="s">
        <v>88</v>
      </c>
      <c r="J815" s="107" t="s">
        <v>61</v>
      </c>
      <c r="K815" t="s">
        <v>39</v>
      </c>
      <c r="L815" t="str">
        <f t="shared" si="12"/>
        <v>Três Corações;</v>
      </c>
    </row>
    <row r="816" spans="3:12">
      <c r="C816" s="104">
        <v>316935</v>
      </c>
      <c r="D816" s="69" t="s">
        <v>970</v>
      </c>
      <c r="E816" s="104">
        <v>316935</v>
      </c>
      <c r="F816" s="105">
        <v>31984</v>
      </c>
      <c r="G816" s="69" t="s">
        <v>42</v>
      </c>
      <c r="H816" s="106" t="s">
        <v>167</v>
      </c>
      <c r="I816" s="106" t="s">
        <v>44</v>
      </c>
      <c r="J816" s="107" t="s">
        <v>61</v>
      </c>
      <c r="K816" t="s">
        <v>39</v>
      </c>
      <c r="L816" t="str">
        <f t="shared" si="12"/>
        <v>Três Marias;</v>
      </c>
    </row>
    <row r="817" spans="3:12">
      <c r="C817" s="104">
        <v>316940</v>
      </c>
      <c r="D817" s="69" t="s">
        <v>971</v>
      </c>
      <c r="E817" s="104">
        <v>316940</v>
      </c>
      <c r="F817" s="105">
        <v>56546</v>
      </c>
      <c r="G817" s="69" t="s">
        <v>86</v>
      </c>
      <c r="H817" s="106" t="s">
        <v>203</v>
      </c>
      <c r="I817" s="106" t="s">
        <v>88</v>
      </c>
      <c r="J817" s="107" t="s">
        <v>61</v>
      </c>
      <c r="K817" t="s">
        <v>39</v>
      </c>
      <c r="L817" t="str">
        <f t="shared" si="12"/>
        <v>Três Pontas;</v>
      </c>
    </row>
    <row r="818" spans="3:12">
      <c r="C818" s="104">
        <v>316950</v>
      </c>
      <c r="D818" s="69" t="s">
        <v>972</v>
      </c>
      <c r="E818" s="104">
        <v>316950</v>
      </c>
      <c r="F818" s="105">
        <v>6698</v>
      </c>
      <c r="G818" s="69" t="s">
        <v>64</v>
      </c>
      <c r="H818" s="106" t="s">
        <v>106</v>
      </c>
      <c r="I818" s="106" t="s">
        <v>66</v>
      </c>
      <c r="J818" s="107" t="s">
        <v>38</v>
      </c>
      <c r="K818" t="s">
        <v>39</v>
      </c>
      <c r="L818" t="str">
        <f t="shared" si="12"/>
        <v>Tumiritinga;</v>
      </c>
    </row>
    <row r="819" spans="3:12">
      <c r="C819" s="104">
        <v>316960</v>
      </c>
      <c r="D819" s="69" t="s">
        <v>973</v>
      </c>
      <c r="E819" s="104">
        <v>316960</v>
      </c>
      <c r="F819" s="105">
        <v>25253</v>
      </c>
      <c r="G819" s="69" t="s">
        <v>35</v>
      </c>
      <c r="H819" s="106" t="s">
        <v>139</v>
      </c>
      <c r="I819" s="106" t="s">
        <v>37</v>
      </c>
      <c r="J819" s="107" t="s">
        <v>38</v>
      </c>
      <c r="K819" t="s">
        <v>39</v>
      </c>
      <c r="L819" t="str">
        <f t="shared" si="12"/>
        <v>Tupaciguara;</v>
      </c>
    </row>
    <row r="820" spans="3:12">
      <c r="C820" s="104">
        <v>316970</v>
      </c>
      <c r="D820" s="69" t="s">
        <v>974</v>
      </c>
      <c r="E820" s="104">
        <v>316970</v>
      </c>
      <c r="F820" s="105">
        <v>19797</v>
      </c>
      <c r="G820" s="69" t="s">
        <v>117</v>
      </c>
      <c r="H820" s="106" t="s">
        <v>160</v>
      </c>
      <c r="I820" s="106" t="s">
        <v>119</v>
      </c>
      <c r="J820" s="107" t="s">
        <v>38</v>
      </c>
      <c r="K820" t="s">
        <v>39</v>
      </c>
      <c r="L820" t="str">
        <f t="shared" si="12"/>
        <v>Turmalina;</v>
      </c>
    </row>
    <row r="821" spans="3:12">
      <c r="C821" s="104">
        <v>316980</v>
      </c>
      <c r="D821" s="69" t="s">
        <v>975</v>
      </c>
      <c r="E821" s="104">
        <v>316980</v>
      </c>
      <c r="F821" s="105">
        <v>5008</v>
      </c>
      <c r="G821" s="69" t="s">
        <v>91</v>
      </c>
      <c r="H821" s="106" t="s">
        <v>215</v>
      </c>
      <c r="I821" s="106" t="s">
        <v>88</v>
      </c>
      <c r="J821" s="107" t="s">
        <v>38</v>
      </c>
      <c r="K821" t="s">
        <v>39</v>
      </c>
      <c r="L821" t="str">
        <f t="shared" si="12"/>
        <v>Turvolândia;</v>
      </c>
    </row>
    <row r="822" spans="3:12">
      <c r="C822" s="104">
        <v>316990</v>
      </c>
      <c r="D822" s="69" t="s">
        <v>131</v>
      </c>
      <c r="E822" s="104">
        <v>316990</v>
      </c>
      <c r="F822" s="105">
        <v>114265</v>
      </c>
      <c r="G822" s="69" t="s">
        <v>131</v>
      </c>
      <c r="H822" s="106" t="s">
        <v>227</v>
      </c>
      <c r="I822" s="106" t="s">
        <v>96</v>
      </c>
      <c r="J822" s="107" t="s">
        <v>38</v>
      </c>
      <c r="K822" t="s">
        <v>39</v>
      </c>
      <c r="L822" t="str">
        <f t="shared" si="12"/>
        <v>Ubá;</v>
      </c>
    </row>
    <row r="823" spans="3:12">
      <c r="C823" s="104">
        <v>317000</v>
      </c>
      <c r="D823" s="69" t="s">
        <v>976</v>
      </c>
      <c r="E823" s="104">
        <v>317000</v>
      </c>
      <c r="F823" s="105">
        <v>12466</v>
      </c>
      <c r="G823" s="69" t="s">
        <v>220</v>
      </c>
      <c r="H823" s="106" t="s">
        <v>231</v>
      </c>
      <c r="I823" s="106" t="s">
        <v>194</v>
      </c>
      <c r="J823" s="107" t="s">
        <v>38</v>
      </c>
      <c r="K823" t="s">
        <v>39</v>
      </c>
      <c r="L823" t="str">
        <f t="shared" si="12"/>
        <v>Ubaí;</v>
      </c>
    </row>
    <row r="824" spans="3:12">
      <c r="C824" s="104">
        <v>317005</v>
      </c>
      <c r="D824" s="69" t="s">
        <v>977</v>
      </c>
      <c r="E824" s="104">
        <v>317005</v>
      </c>
      <c r="F824" s="105">
        <v>12449</v>
      </c>
      <c r="G824" s="69" t="s">
        <v>58</v>
      </c>
      <c r="H824" s="106" t="s">
        <v>213</v>
      </c>
      <c r="I824" s="106" t="s">
        <v>60</v>
      </c>
      <c r="J824" s="107" t="s">
        <v>38</v>
      </c>
      <c r="K824" t="s">
        <v>39</v>
      </c>
      <c r="L824" t="str">
        <f t="shared" si="12"/>
        <v>Ubaporanga;</v>
      </c>
    </row>
    <row r="825" spans="3:12">
      <c r="C825" s="104">
        <v>317010</v>
      </c>
      <c r="D825" s="69" t="s">
        <v>68</v>
      </c>
      <c r="E825" s="104">
        <v>317010</v>
      </c>
      <c r="F825" s="105">
        <v>330361</v>
      </c>
      <c r="G825" s="69" t="s">
        <v>68</v>
      </c>
      <c r="H825" s="106" t="s">
        <v>69</v>
      </c>
      <c r="I825" s="106" t="s">
        <v>70</v>
      </c>
      <c r="J825" s="107" t="s">
        <v>61</v>
      </c>
      <c r="K825" t="s">
        <v>39</v>
      </c>
      <c r="L825" t="str">
        <f t="shared" si="12"/>
        <v>Uberaba;</v>
      </c>
    </row>
    <row r="826" spans="3:12">
      <c r="C826" s="104">
        <v>317020</v>
      </c>
      <c r="D826" s="69" t="s">
        <v>35</v>
      </c>
      <c r="E826" s="104">
        <v>317020</v>
      </c>
      <c r="F826" s="105">
        <v>683247</v>
      </c>
      <c r="G826" s="69" t="s">
        <v>35</v>
      </c>
      <c r="H826" s="106" t="s">
        <v>139</v>
      </c>
      <c r="I826" s="106" t="s">
        <v>37</v>
      </c>
      <c r="J826" s="107" t="s">
        <v>61</v>
      </c>
      <c r="K826" t="s">
        <v>39</v>
      </c>
      <c r="L826" t="str">
        <f t="shared" si="12"/>
        <v>Uberlândia;</v>
      </c>
    </row>
    <row r="827" spans="3:12">
      <c r="C827" s="69">
        <v>317030</v>
      </c>
      <c r="D827" s="69" t="s">
        <v>978</v>
      </c>
      <c r="E827" s="69">
        <v>317030</v>
      </c>
      <c r="F827" s="105">
        <v>2626</v>
      </c>
      <c r="G827" s="69" t="s">
        <v>77</v>
      </c>
      <c r="H827" s="106" t="s">
        <v>78</v>
      </c>
      <c r="I827" s="106" t="s">
        <v>79</v>
      </c>
      <c r="J827" s="107" t="s">
        <v>38</v>
      </c>
      <c r="K827" t="s">
        <v>39</v>
      </c>
      <c r="L827" t="str">
        <f t="shared" si="12"/>
        <v>Umburatiba;</v>
      </c>
    </row>
    <row r="828" spans="3:12">
      <c r="C828" s="104">
        <v>317040</v>
      </c>
      <c r="D828" s="69" t="s">
        <v>162</v>
      </c>
      <c r="E828" s="104">
        <v>317040</v>
      </c>
      <c r="F828" s="105">
        <v>83808</v>
      </c>
      <c r="G828" s="69" t="s">
        <v>162</v>
      </c>
      <c r="H828" s="106" t="s">
        <v>163</v>
      </c>
      <c r="I828" s="106" t="s">
        <v>147</v>
      </c>
      <c r="J828" s="107" t="s">
        <v>61</v>
      </c>
      <c r="K828" t="s">
        <v>39</v>
      </c>
      <c r="L828" t="str">
        <f t="shared" si="12"/>
        <v>Unaí;</v>
      </c>
    </row>
    <row r="829" spans="3:12">
      <c r="C829" s="104">
        <v>317043</v>
      </c>
      <c r="D829" s="69" t="s">
        <v>979</v>
      </c>
      <c r="E829" s="104">
        <v>317043</v>
      </c>
      <c r="F829" s="105">
        <v>4325</v>
      </c>
      <c r="G829" s="69" t="s">
        <v>68</v>
      </c>
      <c r="H829" s="106" t="s">
        <v>314</v>
      </c>
      <c r="I829" s="106" t="s">
        <v>70</v>
      </c>
      <c r="J829" s="107" t="s">
        <v>38</v>
      </c>
      <c r="K829" t="s">
        <v>39</v>
      </c>
      <c r="L829" t="str">
        <f t="shared" si="12"/>
        <v>União de Minas;</v>
      </c>
    </row>
    <row r="830" spans="3:12">
      <c r="C830" s="104">
        <v>317047</v>
      </c>
      <c r="D830" s="69" t="s">
        <v>980</v>
      </c>
      <c r="E830" s="104">
        <v>317047</v>
      </c>
      <c r="F830" s="105">
        <v>3267</v>
      </c>
      <c r="G830" s="69" t="s">
        <v>162</v>
      </c>
      <c r="H830" s="106" t="s">
        <v>163</v>
      </c>
      <c r="I830" s="106" t="s">
        <v>147</v>
      </c>
      <c r="J830" s="107" t="s">
        <v>38</v>
      </c>
      <c r="K830" t="s">
        <v>39</v>
      </c>
      <c r="L830" t="str">
        <f t="shared" si="12"/>
        <v>Uruana de Minas;</v>
      </c>
    </row>
    <row r="831" spans="3:12">
      <c r="C831" s="104">
        <v>317050</v>
      </c>
      <c r="D831" s="69" t="s">
        <v>981</v>
      </c>
      <c r="E831" s="104">
        <v>317050</v>
      </c>
      <c r="F831" s="105">
        <v>10371</v>
      </c>
      <c r="G831" s="69" t="s">
        <v>55</v>
      </c>
      <c r="H831" s="106" t="s">
        <v>56</v>
      </c>
      <c r="I831" s="106" t="s">
        <v>52</v>
      </c>
      <c r="J831" s="107" t="s">
        <v>38</v>
      </c>
      <c r="K831" t="s">
        <v>39</v>
      </c>
      <c r="L831" t="str">
        <f t="shared" si="12"/>
        <v>Urucânia;</v>
      </c>
    </row>
    <row r="832" spans="3:12">
      <c r="C832" s="104">
        <v>317052</v>
      </c>
      <c r="D832" s="69" t="s">
        <v>982</v>
      </c>
      <c r="E832" s="104">
        <v>317052</v>
      </c>
      <c r="F832" s="105">
        <v>16547</v>
      </c>
      <c r="G832" s="69" t="s">
        <v>220</v>
      </c>
      <c r="H832" s="106" t="s">
        <v>231</v>
      </c>
      <c r="I832" s="106" t="s">
        <v>194</v>
      </c>
      <c r="J832" s="107" t="s">
        <v>61</v>
      </c>
      <c r="K832" t="s">
        <v>39</v>
      </c>
      <c r="L832" t="str">
        <f t="shared" si="12"/>
        <v>Urucuia;</v>
      </c>
    </row>
    <row r="833" spans="3:12">
      <c r="C833" s="104">
        <v>317057</v>
      </c>
      <c r="D833" s="69" t="s">
        <v>983</v>
      </c>
      <c r="E833" s="104">
        <v>317057</v>
      </c>
      <c r="F833" s="105">
        <v>6491</v>
      </c>
      <c r="G833" s="69" t="s">
        <v>58</v>
      </c>
      <c r="H833" s="106" t="s">
        <v>213</v>
      </c>
      <c r="I833" s="106" t="s">
        <v>60</v>
      </c>
      <c r="J833" s="107" t="s">
        <v>38</v>
      </c>
      <c r="K833" t="s">
        <v>39</v>
      </c>
      <c r="L833" t="str">
        <f t="shared" si="12"/>
        <v>Vargem Alegre;</v>
      </c>
    </row>
    <row r="834" spans="3:12">
      <c r="C834" s="104">
        <v>317060</v>
      </c>
      <c r="D834" s="69" t="s">
        <v>984</v>
      </c>
      <c r="E834" s="104">
        <v>317060</v>
      </c>
      <c r="F834" s="105">
        <v>2158</v>
      </c>
      <c r="G834" s="69" t="s">
        <v>108</v>
      </c>
      <c r="H834" s="106" t="s">
        <v>289</v>
      </c>
      <c r="I834" s="106" t="s">
        <v>88</v>
      </c>
      <c r="J834" s="107" t="s">
        <v>38</v>
      </c>
      <c r="K834" t="s">
        <v>39</v>
      </c>
      <c r="L834" t="str">
        <f t="shared" si="12"/>
        <v>Vargem Bonita;</v>
      </c>
    </row>
    <row r="835" spans="3:12">
      <c r="C835" s="69">
        <v>317065</v>
      </c>
      <c r="D835" s="69" t="s">
        <v>985</v>
      </c>
      <c r="E835" s="69">
        <v>317065</v>
      </c>
      <c r="F835" s="105">
        <v>4987</v>
      </c>
      <c r="G835" s="69" t="s">
        <v>192</v>
      </c>
      <c r="H835" s="106" t="s">
        <v>193</v>
      </c>
      <c r="I835" s="106" t="s">
        <v>194</v>
      </c>
      <c r="J835" s="107" t="s">
        <v>38</v>
      </c>
      <c r="K835" t="s">
        <v>39</v>
      </c>
      <c r="L835" t="str">
        <f t="shared" ref="L835:L854" si="13">D835&amp;K835</f>
        <v>Vargem Grande do Rio Pardo;</v>
      </c>
    </row>
    <row r="836" spans="3:12">
      <c r="C836" s="104">
        <v>317070</v>
      </c>
      <c r="D836" s="69" t="s">
        <v>86</v>
      </c>
      <c r="E836" s="104">
        <v>317070</v>
      </c>
      <c r="F836" s="105">
        <v>134477</v>
      </c>
      <c r="G836" s="69" t="s">
        <v>86</v>
      </c>
      <c r="H836" s="106" t="s">
        <v>376</v>
      </c>
      <c r="I836" s="106" t="s">
        <v>88</v>
      </c>
      <c r="J836" s="107" t="s">
        <v>61</v>
      </c>
      <c r="K836" t="s">
        <v>39</v>
      </c>
      <c r="L836" t="str">
        <f t="shared" si="13"/>
        <v>Varginha;</v>
      </c>
    </row>
    <row r="837" spans="3:12">
      <c r="C837" s="104">
        <v>317075</v>
      </c>
      <c r="D837" s="69" t="s">
        <v>986</v>
      </c>
      <c r="E837" s="104">
        <v>317075</v>
      </c>
      <c r="F837" s="105">
        <v>7071</v>
      </c>
      <c r="G837" s="69" t="s">
        <v>145</v>
      </c>
      <c r="H837" s="106" t="s">
        <v>395</v>
      </c>
      <c r="I837" s="106" t="s">
        <v>147</v>
      </c>
      <c r="J837" s="107" t="s">
        <v>38</v>
      </c>
      <c r="K837" t="s">
        <v>39</v>
      </c>
      <c r="L837" t="str">
        <f t="shared" si="13"/>
        <v>Varjão de Minas;</v>
      </c>
    </row>
    <row r="838" spans="3:12">
      <c r="C838" s="69">
        <v>317080</v>
      </c>
      <c r="D838" s="69" t="s">
        <v>987</v>
      </c>
      <c r="E838" s="69">
        <v>317080</v>
      </c>
      <c r="F838" s="105">
        <v>39173</v>
      </c>
      <c r="G838" s="69" t="s">
        <v>241</v>
      </c>
      <c r="H838" s="106" t="s">
        <v>242</v>
      </c>
      <c r="I838" s="106" t="s">
        <v>194</v>
      </c>
      <c r="J838" s="107" t="s">
        <v>61</v>
      </c>
      <c r="K838" t="s">
        <v>39</v>
      </c>
      <c r="L838" t="str">
        <f t="shared" si="13"/>
        <v>Várzea da Palma;</v>
      </c>
    </row>
    <row r="839" spans="3:12">
      <c r="C839" s="104">
        <v>317090</v>
      </c>
      <c r="D839" s="69" t="s">
        <v>988</v>
      </c>
      <c r="E839" s="104">
        <v>317090</v>
      </c>
      <c r="F839" s="105">
        <v>19335</v>
      </c>
      <c r="G839" s="69" t="s">
        <v>220</v>
      </c>
      <c r="H839" s="106" t="s">
        <v>231</v>
      </c>
      <c r="I839" s="106" t="s">
        <v>194</v>
      </c>
      <c r="J839" s="107" t="s">
        <v>38</v>
      </c>
      <c r="K839" t="s">
        <v>39</v>
      </c>
      <c r="L839" t="str">
        <f t="shared" si="13"/>
        <v>Varzelândia;</v>
      </c>
    </row>
    <row r="840" spans="3:12">
      <c r="C840" s="104">
        <v>317100</v>
      </c>
      <c r="D840" s="69" t="s">
        <v>989</v>
      </c>
      <c r="E840" s="104">
        <v>317100</v>
      </c>
      <c r="F840" s="105">
        <v>20537</v>
      </c>
      <c r="G840" s="69" t="s">
        <v>145</v>
      </c>
      <c r="H840" s="106" t="s">
        <v>395</v>
      </c>
      <c r="I840" s="106" t="s">
        <v>147</v>
      </c>
      <c r="J840" s="107" t="s">
        <v>61</v>
      </c>
      <c r="K840" t="s">
        <v>39</v>
      </c>
      <c r="L840" t="str">
        <f t="shared" si="13"/>
        <v>Vazante;</v>
      </c>
    </row>
    <row r="841" spans="3:12">
      <c r="C841" s="104">
        <v>317103</v>
      </c>
      <c r="D841" s="69" t="s">
        <v>990</v>
      </c>
      <c r="E841" s="104">
        <v>317103</v>
      </c>
      <c r="F841" s="105">
        <v>9265</v>
      </c>
      <c r="G841" s="69" t="s">
        <v>192</v>
      </c>
      <c r="H841" s="106" t="s">
        <v>327</v>
      </c>
      <c r="I841" s="106" t="s">
        <v>194</v>
      </c>
      <c r="J841" s="107" t="s">
        <v>38</v>
      </c>
      <c r="K841" t="s">
        <v>39</v>
      </c>
      <c r="L841" t="str">
        <f t="shared" si="13"/>
        <v>Verdelândia;</v>
      </c>
    </row>
    <row r="842" spans="3:12">
      <c r="C842" s="104">
        <v>317107</v>
      </c>
      <c r="D842" s="69" t="s">
        <v>991</v>
      </c>
      <c r="E842" s="104">
        <v>317107</v>
      </c>
      <c r="F842" s="105">
        <v>5712</v>
      </c>
      <c r="G842" s="69" t="s">
        <v>117</v>
      </c>
      <c r="H842" s="106" t="s">
        <v>160</v>
      </c>
      <c r="I842" s="106" t="s">
        <v>119</v>
      </c>
      <c r="J842" s="107" t="s">
        <v>38</v>
      </c>
      <c r="K842" t="s">
        <v>39</v>
      </c>
      <c r="L842" t="str">
        <f t="shared" si="13"/>
        <v>Veredinha;</v>
      </c>
    </row>
    <row r="843" spans="3:12">
      <c r="C843" s="104">
        <v>317110</v>
      </c>
      <c r="D843" s="69" t="s">
        <v>992</v>
      </c>
      <c r="E843" s="104">
        <v>317110</v>
      </c>
      <c r="F843" s="105">
        <v>3951</v>
      </c>
      <c r="G843" s="69" t="s">
        <v>68</v>
      </c>
      <c r="H843" s="106" t="s">
        <v>69</v>
      </c>
      <c r="I843" s="106" t="s">
        <v>70</v>
      </c>
      <c r="J843" s="107" t="s">
        <v>38</v>
      </c>
      <c r="K843" t="s">
        <v>39</v>
      </c>
      <c r="L843" t="str">
        <f t="shared" si="13"/>
        <v>Veríssimo;</v>
      </c>
    </row>
    <row r="844" spans="3:12">
      <c r="C844" s="104">
        <v>317115</v>
      </c>
      <c r="D844" s="69" t="s">
        <v>993</v>
      </c>
      <c r="E844" s="104">
        <v>317115</v>
      </c>
      <c r="F844" s="105">
        <v>4832</v>
      </c>
      <c r="G844" s="69" t="s">
        <v>58</v>
      </c>
      <c r="H844" s="106" t="s">
        <v>213</v>
      </c>
      <c r="I844" s="106" t="s">
        <v>60</v>
      </c>
      <c r="J844" s="107" t="s">
        <v>38</v>
      </c>
      <c r="K844" t="s">
        <v>39</v>
      </c>
      <c r="L844" t="str">
        <f t="shared" si="13"/>
        <v>Vermelho Novo;</v>
      </c>
    </row>
    <row r="845" spans="3:12">
      <c r="C845" s="104">
        <v>317120</v>
      </c>
      <c r="D845" s="69" t="s">
        <v>994</v>
      </c>
      <c r="E845" s="104">
        <v>317120</v>
      </c>
      <c r="F845" s="105">
        <v>125376</v>
      </c>
      <c r="G845" s="69" t="s">
        <v>186</v>
      </c>
      <c r="H845" s="106" t="s">
        <v>360</v>
      </c>
      <c r="I845" s="106" t="s">
        <v>44</v>
      </c>
      <c r="J845" s="107" t="s">
        <v>61</v>
      </c>
      <c r="K845" t="s">
        <v>39</v>
      </c>
      <c r="L845" t="str">
        <f t="shared" si="13"/>
        <v>Vespasiano;</v>
      </c>
    </row>
    <row r="846" spans="3:12">
      <c r="C846" s="104">
        <v>317130</v>
      </c>
      <c r="D846" s="69" t="s">
        <v>995</v>
      </c>
      <c r="E846" s="104">
        <v>317130</v>
      </c>
      <c r="F846" s="105">
        <v>78286</v>
      </c>
      <c r="G846" s="69" t="s">
        <v>55</v>
      </c>
      <c r="H846" s="106" t="s">
        <v>142</v>
      </c>
      <c r="I846" s="106" t="s">
        <v>52</v>
      </c>
      <c r="J846" s="107" t="s">
        <v>61</v>
      </c>
      <c r="K846" t="s">
        <v>39</v>
      </c>
      <c r="L846" t="str">
        <f t="shared" si="13"/>
        <v>Viçosa;</v>
      </c>
    </row>
    <row r="847" spans="3:12">
      <c r="C847" s="104">
        <v>317140</v>
      </c>
      <c r="D847" s="69" t="s">
        <v>996</v>
      </c>
      <c r="E847" s="104">
        <v>317140</v>
      </c>
      <c r="F847" s="105">
        <v>3629</v>
      </c>
      <c r="G847" s="69" t="s">
        <v>131</v>
      </c>
      <c r="H847" s="106" t="s">
        <v>132</v>
      </c>
      <c r="I847" s="106" t="s">
        <v>96</v>
      </c>
      <c r="J847" s="107" t="s">
        <v>38</v>
      </c>
      <c r="K847" t="s">
        <v>39</v>
      </c>
      <c r="L847" t="str">
        <f t="shared" si="13"/>
        <v>Vieiras;</v>
      </c>
    </row>
    <row r="848" spans="3:12">
      <c r="C848" s="104">
        <v>317160</v>
      </c>
      <c r="D848" s="69" t="s">
        <v>997</v>
      </c>
      <c r="E848" s="104">
        <v>317160</v>
      </c>
      <c r="F848" s="105">
        <v>13764</v>
      </c>
      <c r="G848" s="69" t="s">
        <v>117</v>
      </c>
      <c r="H848" s="106" t="s">
        <v>137</v>
      </c>
      <c r="I848" s="106" t="s">
        <v>119</v>
      </c>
      <c r="J848" s="107" t="s">
        <v>61</v>
      </c>
      <c r="K848" t="s">
        <v>39</v>
      </c>
      <c r="L848" t="str">
        <f t="shared" si="13"/>
        <v>Virgem da Lapa;</v>
      </c>
    </row>
    <row r="849" spans="3:12">
      <c r="C849" s="104">
        <v>317170</v>
      </c>
      <c r="D849" s="69" t="s">
        <v>998</v>
      </c>
      <c r="E849" s="104">
        <v>317170</v>
      </c>
      <c r="F849" s="105">
        <v>8685</v>
      </c>
      <c r="G849" s="69" t="s">
        <v>86</v>
      </c>
      <c r="H849" s="106" t="s">
        <v>87</v>
      </c>
      <c r="I849" s="106" t="s">
        <v>88</v>
      </c>
      <c r="J849" s="107" t="s">
        <v>38</v>
      </c>
      <c r="K849" t="s">
        <v>39</v>
      </c>
      <c r="L849" t="str">
        <f t="shared" si="13"/>
        <v>Virgínia;</v>
      </c>
    </row>
    <row r="850" spans="3:12">
      <c r="C850" s="104">
        <v>317180</v>
      </c>
      <c r="D850" s="69" t="s">
        <v>999</v>
      </c>
      <c r="E850" s="104">
        <v>317180</v>
      </c>
      <c r="F850" s="105">
        <v>10537</v>
      </c>
      <c r="G850" s="69" t="s">
        <v>175</v>
      </c>
      <c r="H850" s="106" t="s">
        <v>304</v>
      </c>
      <c r="I850" s="106" t="s">
        <v>44</v>
      </c>
      <c r="J850" s="107" t="s">
        <v>61</v>
      </c>
      <c r="K850" t="s">
        <v>39</v>
      </c>
      <c r="L850" t="str">
        <f t="shared" si="13"/>
        <v>Virginópolis;</v>
      </c>
    </row>
    <row r="851" spans="3:12">
      <c r="C851" s="104">
        <v>317190</v>
      </c>
      <c r="D851" s="69" t="s">
        <v>1000</v>
      </c>
      <c r="E851" s="104">
        <v>317190</v>
      </c>
      <c r="F851" s="105">
        <v>5420</v>
      </c>
      <c r="G851" s="69" t="s">
        <v>64</v>
      </c>
      <c r="H851" s="106" t="s">
        <v>106</v>
      </c>
      <c r="I851" s="106" t="s">
        <v>66</v>
      </c>
      <c r="J851" s="107" t="s">
        <v>38</v>
      </c>
      <c r="K851" t="s">
        <v>39</v>
      </c>
      <c r="L851" t="str">
        <f t="shared" si="13"/>
        <v>Virgolândia;</v>
      </c>
    </row>
    <row r="852" spans="3:12">
      <c r="C852" s="104">
        <v>317200</v>
      </c>
      <c r="D852" s="69" t="s">
        <v>1001</v>
      </c>
      <c r="E852" s="104">
        <v>317200</v>
      </c>
      <c r="F852" s="105">
        <v>42149</v>
      </c>
      <c r="G852" s="69" t="s">
        <v>131</v>
      </c>
      <c r="H852" s="106" t="s">
        <v>227</v>
      </c>
      <c r="I852" s="106" t="s">
        <v>96</v>
      </c>
      <c r="J852" s="107" t="s">
        <v>38</v>
      </c>
      <c r="K852" t="s">
        <v>39</v>
      </c>
      <c r="L852" t="str">
        <f t="shared" si="13"/>
        <v>Visconde do Rio Branco;</v>
      </c>
    </row>
    <row r="853" spans="3:12">
      <c r="C853" s="104">
        <v>317210</v>
      </c>
      <c r="D853" s="69" t="s">
        <v>1002</v>
      </c>
      <c r="E853" s="104">
        <v>317210</v>
      </c>
      <c r="F853" s="105">
        <v>5243</v>
      </c>
      <c r="G853" s="69" t="s">
        <v>94</v>
      </c>
      <c r="H853" s="106" t="s">
        <v>95</v>
      </c>
      <c r="I853" s="106" t="s">
        <v>96</v>
      </c>
      <c r="J853" s="107" t="s">
        <v>38</v>
      </c>
      <c r="K853" t="s">
        <v>39</v>
      </c>
      <c r="L853" t="str">
        <f t="shared" si="13"/>
        <v>Volta Grande;</v>
      </c>
    </row>
    <row r="854" spans="3:12">
      <c r="C854" s="104">
        <v>317220</v>
      </c>
      <c r="D854" s="69" t="s">
        <v>1003</v>
      </c>
      <c r="E854" s="104">
        <v>317220</v>
      </c>
      <c r="F854" s="105">
        <v>2558</v>
      </c>
      <c r="G854" s="69" t="s">
        <v>91</v>
      </c>
      <c r="H854" s="106" t="s">
        <v>233</v>
      </c>
      <c r="I854" s="106" t="s">
        <v>88</v>
      </c>
      <c r="J854" s="107" t="s">
        <v>38</v>
      </c>
      <c r="K854" t="s">
        <v>39</v>
      </c>
      <c r="L854" t="str">
        <f t="shared" si="13"/>
        <v>Wenceslau Braz;</v>
      </c>
    </row>
    <row r="860" spans="3:12">
      <c r="D860" t="s">
        <v>1004</v>
      </c>
    </row>
    <row r="861" spans="3:12">
      <c r="D861" s="69" t="s">
        <v>34</v>
      </c>
    </row>
    <row r="862" spans="3:12">
      <c r="D862" s="69" t="s">
        <v>41</v>
      </c>
    </row>
    <row r="863" spans="3:12">
      <c r="D863" s="69" t="s">
        <v>49</v>
      </c>
    </row>
    <row r="864" spans="3:12">
      <c r="D864" s="69" t="s">
        <v>54</v>
      </c>
    </row>
    <row r="865" spans="4:4">
      <c r="D865" s="69" t="s">
        <v>63</v>
      </c>
    </row>
    <row r="866" spans="4:4">
      <c r="D866" s="69" t="s">
        <v>67</v>
      </c>
    </row>
    <row r="867" spans="4:4">
      <c r="D867" s="69" t="s">
        <v>71</v>
      </c>
    </row>
    <row r="868" spans="4:4">
      <c r="D868" s="69" t="s">
        <v>83</v>
      </c>
    </row>
    <row r="869" spans="4:4">
      <c r="D869" s="69" t="s">
        <v>89</v>
      </c>
    </row>
    <row r="870" spans="4:4">
      <c r="D870" s="69" t="s">
        <v>90</v>
      </c>
    </row>
    <row r="871" spans="4:4">
      <c r="D871" s="69" t="s">
        <v>93</v>
      </c>
    </row>
    <row r="872" spans="4:4">
      <c r="D872" s="69" t="s">
        <v>99</v>
      </c>
    </row>
    <row r="873" spans="4:4">
      <c r="D873" s="69" t="s">
        <v>105</v>
      </c>
    </row>
    <row r="874" spans="4:4">
      <c r="D874" s="69" t="s">
        <v>107</v>
      </c>
    </row>
    <row r="875" spans="4:4">
      <c r="D875" s="69" t="s">
        <v>110</v>
      </c>
    </row>
    <row r="876" spans="4:4">
      <c r="D876" s="69" t="s">
        <v>111</v>
      </c>
    </row>
    <row r="877" spans="4:4">
      <c r="D877" s="69" t="s">
        <v>112</v>
      </c>
    </row>
    <row r="878" spans="4:4">
      <c r="D878" s="69" t="s">
        <v>113</v>
      </c>
    </row>
    <row r="879" spans="4:4">
      <c r="D879" s="69" t="s">
        <v>114</v>
      </c>
    </row>
    <row r="880" spans="4:4">
      <c r="D880" s="69" t="s">
        <v>115</v>
      </c>
    </row>
    <row r="881" spans="4:4">
      <c r="D881" s="69" t="s">
        <v>116</v>
      </c>
    </row>
    <row r="882" spans="4:4">
      <c r="D882" s="69" t="s">
        <v>120</v>
      </c>
    </row>
    <row r="883" spans="4:4">
      <c r="D883" s="69" t="s">
        <v>125</v>
      </c>
    </row>
    <row r="884" spans="4:4">
      <c r="D884" s="69" t="s">
        <v>128</v>
      </c>
    </row>
    <row r="885" spans="4:4">
      <c r="D885" s="69" t="s">
        <v>130</v>
      </c>
    </row>
    <row r="886" spans="4:4">
      <c r="D886" s="69" t="s">
        <v>133</v>
      </c>
    </row>
    <row r="887" spans="4:4">
      <c r="D887" s="69" t="s">
        <v>134</v>
      </c>
    </row>
    <row r="888" spans="4:4">
      <c r="D888" s="69" t="s">
        <v>140</v>
      </c>
    </row>
    <row r="889" spans="4:4">
      <c r="D889" s="69" t="s">
        <v>141</v>
      </c>
    </row>
    <row r="890" spans="4:4">
      <c r="D890" s="69" t="s">
        <v>144</v>
      </c>
    </row>
    <row r="891" spans="4:4">
      <c r="D891" s="69" t="s">
        <v>148</v>
      </c>
    </row>
    <row r="892" spans="4:4">
      <c r="D892" s="69" t="s">
        <v>152</v>
      </c>
    </row>
    <row r="893" spans="4:4">
      <c r="D893" s="69" t="s">
        <v>154</v>
      </c>
    </row>
    <row r="894" spans="4:4">
      <c r="D894" s="69" t="s">
        <v>156</v>
      </c>
    </row>
    <row r="895" spans="4:4">
      <c r="D895" s="69" t="s">
        <v>157</v>
      </c>
    </row>
    <row r="896" spans="4:4">
      <c r="D896" s="69" t="s">
        <v>159</v>
      </c>
    </row>
    <row r="897" spans="4:4">
      <c r="D897" s="69" t="s">
        <v>164</v>
      </c>
    </row>
    <row r="898" spans="4:4">
      <c r="D898" s="69" t="s">
        <v>165</v>
      </c>
    </row>
    <row r="899" spans="4:4">
      <c r="D899" s="69" t="s">
        <v>166</v>
      </c>
    </row>
    <row r="900" spans="4:4">
      <c r="D900" s="69" t="s">
        <v>169</v>
      </c>
    </row>
    <row r="901" spans="4:4">
      <c r="D901" s="69" t="s">
        <v>170</v>
      </c>
    </row>
    <row r="902" spans="4:4">
      <c r="D902" s="69" t="s">
        <v>172</v>
      </c>
    </row>
    <row r="903" spans="4:4">
      <c r="D903" s="69" t="s">
        <v>177</v>
      </c>
    </row>
    <row r="904" spans="4:4">
      <c r="D904" s="69" t="s">
        <v>178</v>
      </c>
    </row>
    <row r="905" spans="4:4">
      <c r="D905" s="69" t="s">
        <v>184</v>
      </c>
    </row>
    <row r="906" spans="4:4">
      <c r="D906" s="69" t="s">
        <v>189</v>
      </c>
    </row>
    <row r="907" spans="4:4">
      <c r="D907" s="69" t="s">
        <v>195</v>
      </c>
    </row>
    <row r="908" spans="4:4">
      <c r="D908" s="69" t="s">
        <v>198</v>
      </c>
    </row>
    <row r="909" spans="4:4">
      <c r="D909" s="69" t="s">
        <v>199</v>
      </c>
    </row>
    <row r="910" spans="4:4">
      <c r="D910" s="69" t="s">
        <v>201</v>
      </c>
    </row>
    <row r="911" spans="4:4">
      <c r="D911" s="69" t="s">
        <v>204</v>
      </c>
    </row>
    <row r="912" spans="4:4">
      <c r="D912" s="69" t="s">
        <v>209</v>
      </c>
    </row>
    <row r="913" spans="4:4">
      <c r="D913" s="69" t="s">
        <v>210</v>
      </c>
    </row>
    <row r="914" spans="4:4">
      <c r="D914" s="69" t="s">
        <v>211</v>
      </c>
    </row>
    <row r="915" spans="4:4">
      <c r="D915" s="69" t="s">
        <v>212</v>
      </c>
    </row>
    <row r="916" spans="4:4">
      <c r="D916" s="69" t="s">
        <v>214</v>
      </c>
    </row>
    <row r="917" spans="4:4">
      <c r="D917" s="69" t="s">
        <v>216</v>
      </c>
    </row>
    <row r="918" spans="4:4">
      <c r="D918" s="69" t="s">
        <v>217</v>
      </c>
    </row>
    <row r="919" spans="4:4">
      <c r="D919" s="69" t="s">
        <v>218</v>
      </c>
    </row>
    <row r="920" spans="4:4">
      <c r="D920" s="69" t="s">
        <v>219</v>
      </c>
    </row>
    <row r="921" spans="4:4">
      <c r="D921" s="69" t="s">
        <v>222</v>
      </c>
    </row>
    <row r="922" spans="4:4">
      <c r="D922" s="69" t="s">
        <v>224</v>
      </c>
    </row>
    <row r="923" spans="4:4">
      <c r="D923" s="69" t="s">
        <v>226</v>
      </c>
    </row>
    <row r="924" spans="4:4">
      <c r="D924" s="69" t="s">
        <v>228</v>
      </c>
    </row>
    <row r="925" spans="4:4">
      <c r="D925" s="69" t="s">
        <v>232</v>
      </c>
    </row>
    <row r="926" spans="4:4">
      <c r="D926" s="69" t="s">
        <v>234</v>
      </c>
    </row>
    <row r="927" spans="4:4">
      <c r="D927" s="69" t="s">
        <v>236</v>
      </c>
    </row>
    <row r="928" spans="4:4">
      <c r="D928" s="69" t="s">
        <v>237</v>
      </c>
    </row>
    <row r="929" spans="4:4">
      <c r="D929" s="69" t="s">
        <v>238</v>
      </c>
    </row>
    <row r="930" spans="4:4">
      <c r="D930" s="69" t="s">
        <v>243</v>
      </c>
    </row>
    <row r="931" spans="4:4">
      <c r="D931" s="69" t="s">
        <v>244</v>
      </c>
    </row>
    <row r="932" spans="4:4">
      <c r="D932" s="69" t="s">
        <v>245</v>
      </c>
    </row>
    <row r="933" spans="4:4">
      <c r="D933" s="69" t="s">
        <v>246</v>
      </c>
    </row>
    <row r="934" spans="4:4">
      <c r="D934" s="69" t="s">
        <v>247</v>
      </c>
    </row>
    <row r="935" spans="4:4">
      <c r="D935" s="69" t="s">
        <v>248</v>
      </c>
    </row>
    <row r="936" spans="4:4">
      <c r="D936" s="69" t="s">
        <v>251</v>
      </c>
    </row>
    <row r="937" spans="4:4">
      <c r="D937" s="69" t="s">
        <v>253</v>
      </c>
    </row>
    <row r="938" spans="4:4">
      <c r="D938" s="69" t="s">
        <v>255</v>
      </c>
    </row>
    <row r="939" spans="4:4">
      <c r="D939" s="69" t="s">
        <v>256</v>
      </c>
    </row>
    <row r="940" spans="4:4">
      <c r="D940" s="69" t="s">
        <v>257</v>
      </c>
    </row>
    <row r="941" spans="4:4">
      <c r="D941" s="69" t="s">
        <v>258</v>
      </c>
    </row>
    <row r="942" spans="4:4">
      <c r="D942" s="69" t="s">
        <v>259</v>
      </c>
    </row>
    <row r="943" spans="4:4">
      <c r="D943" s="69" t="s">
        <v>260</v>
      </c>
    </row>
    <row r="944" spans="4:4">
      <c r="D944" s="69" t="s">
        <v>266</v>
      </c>
    </row>
    <row r="945" spans="4:4">
      <c r="D945" s="69" t="s">
        <v>267</v>
      </c>
    </row>
    <row r="946" spans="4:4">
      <c r="D946" s="69" t="s">
        <v>269</v>
      </c>
    </row>
    <row r="947" spans="4:4">
      <c r="D947" s="69" t="s">
        <v>270</v>
      </c>
    </row>
    <row r="948" spans="4:4">
      <c r="D948" s="69" t="s">
        <v>273</v>
      </c>
    </row>
    <row r="949" spans="4:4">
      <c r="D949" s="69" t="s">
        <v>274</v>
      </c>
    </row>
    <row r="950" spans="4:4">
      <c r="D950" s="69" t="s">
        <v>275</v>
      </c>
    </row>
    <row r="951" spans="4:4">
      <c r="D951" s="69" t="s">
        <v>276</v>
      </c>
    </row>
    <row r="952" spans="4:4">
      <c r="D952" s="69" t="s">
        <v>277</v>
      </c>
    </row>
    <row r="953" spans="4:4">
      <c r="D953" s="69" t="s">
        <v>279</v>
      </c>
    </row>
    <row r="954" spans="4:4">
      <c r="D954" s="69" t="s">
        <v>280</v>
      </c>
    </row>
    <row r="955" spans="4:4">
      <c r="D955" s="69" t="s">
        <v>281</v>
      </c>
    </row>
    <row r="956" spans="4:4">
      <c r="D956" s="69" t="s">
        <v>282</v>
      </c>
    </row>
    <row r="957" spans="4:4">
      <c r="D957" s="69" t="s">
        <v>284</v>
      </c>
    </row>
    <row r="958" spans="4:4">
      <c r="D958" s="69" t="s">
        <v>285</v>
      </c>
    </row>
    <row r="959" spans="4:4">
      <c r="D959" s="69" t="s">
        <v>286</v>
      </c>
    </row>
    <row r="960" spans="4:4">
      <c r="D960" s="69" t="s">
        <v>287</v>
      </c>
    </row>
    <row r="961" spans="4:4">
      <c r="D961" s="69" t="s">
        <v>288</v>
      </c>
    </row>
    <row r="962" spans="4:4">
      <c r="D962" s="69" t="s">
        <v>290</v>
      </c>
    </row>
    <row r="963" spans="4:4">
      <c r="D963" s="69" t="s">
        <v>293</v>
      </c>
    </row>
    <row r="964" spans="4:4">
      <c r="D964" s="69" t="s">
        <v>296</v>
      </c>
    </row>
    <row r="965" spans="4:4">
      <c r="D965" s="69" t="s">
        <v>298</v>
      </c>
    </row>
    <row r="966" spans="4:4">
      <c r="D966" s="69" t="s">
        <v>300</v>
      </c>
    </row>
    <row r="967" spans="4:4">
      <c r="D967" s="69" t="s">
        <v>303</v>
      </c>
    </row>
    <row r="968" spans="4:4">
      <c r="D968" s="69" t="s">
        <v>305</v>
      </c>
    </row>
    <row r="969" spans="4:4">
      <c r="D969" s="69" t="s">
        <v>306</v>
      </c>
    </row>
    <row r="970" spans="4:4">
      <c r="D970" s="69" t="s">
        <v>309</v>
      </c>
    </row>
    <row r="971" spans="4:4">
      <c r="D971" s="69" t="s">
        <v>312</v>
      </c>
    </row>
    <row r="972" spans="4:4">
      <c r="D972" s="69" t="s">
        <v>313</v>
      </c>
    </row>
    <row r="973" spans="4:4">
      <c r="D973" s="69" t="s">
        <v>315</v>
      </c>
    </row>
    <row r="974" spans="4:4">
      <c r="D974" s="69" t="s">
        <v>317</v>
      </c>
    </row>
    <row r="975" spans="4:4">
      <c r="D975" s="69" t="s">
        <v>318</v>
      </c>
    </row>
    <row r="976" spans="4:4">
      <c r="D976" s="69" t="s">
        <v>319</v>
      </c>
    </row>
    <row r="977" spans="4:4">
      <c r="D977" s="69" t="s">
        <v>320</v>
      </c>
    </row>
    <row r="978" spans="4:4">
      <c r="D978" s="69" t="s">
        <v>321</v>
      </c>
    </row>
    <row r="979" spans="4:4">
      <c r="D979" s="69" t="s">
        <v>324</v>
      </c>
    </row>
    <row r="980" spans="4:4">
      <c r="D980" s="69" t="s">
        <v>326</v>
      </c>
    </row>
    <row r="981" spans="4:4">
      <c r="D981" s="69" t="s">
        <v>329</v>
      </c>
    </row>
    <row r="982" spans="4:4">
      <c r="D982" s="69" t="s">
        <v>330</v>
      </c>
    </row>
    <row r="983" spans="4:4">
      <c r="D983" s="69" t="s">
        <v>332</v>
      </c>
    </row>
    <row r="984" spans="4:4">
      <c r="D984" s="69" t="s">
        <v>333</v>
      </c>
    </row>
    <row r="985" spans="4:4">
      <c r="D985" s="69" t="s">
        <v>334</v>
      </c>
    </row>
    <row r="986" spans="4:4">
      <c r="D986" s="69" t="s">
        <v>335</v>
      </c>
    </row>
    <row r="987" spans="4:4">
      <c r="D987" s="69" t="s">
        <v>337</v>
      </c>
    </row>
    <row r="988" spans="4:4">
      <c r="D988" s="69" t="s">
        <v>338</v>
      </c>
    </row>
    <row r="989" spans="4:4">
      <c r="D989" s="69" t="s">
        <v>339</v>
      </c>
    </row>
    <row r="990" spans="4:4">
      <c r="D990" s="69" t="s">
        <v>340</v>
      </c>
    </row>
    <row r="991" spans="4:4">
      <c r="D991" s="69" t="s">
        <v>342</v>
      </c>
    </row>
    <row r="992" spans="4:4">
      <c r="D992" s="69" t="s">
        <v>343</v>
      </c>
    </row>
    <row r="993" spans="4:4">
      <c r="D993" s="69" t="s">
        <v>345</v>
      </c>
    </row>
    <row r="994" spans="4:4">
      <c r="D994" s="69" t="s">
        <v>346</v>
      </c>
    </row>
    <row r="995" spans="4:4">
      <c r="D995" s="69" t="s">
        <v>349</v>
      </c>
    </row>
    <row r="996" spans="4:4">
      <c r="D996" s="69" t="s">
        <v>351</v>
      </c>
    </row>
    <row r="997" spans="4:4">
      <c r="D997" s="69" t="s">
        <v>352</v>
      </c>
    </row>
    <row r="998" spans="4:4">
      <c r="D998" s="69" t="s">
        <v>353</v>
      </c>
    </row>
    <row r="999" spans="4:4">
      <c r="D999" s="69" t="s">
        <v>354</v>
      </c>
    </row>
    <row r="1000" spans="4:4">
      <c r="D1000" s="69" t="s">
        <v>356</v>
      </c>
    </row>
    <row r="1001" spans="4:4">
      <c r="D1001" s="69" t="s">
        <v>357</v>
      </c>
    </row>
    <row r="1002" spans="4:4">
      <c r="D1002" s="69" t="s">
        <v>358</v>
      </c>
    </row>
    <row r="1003" spans="4:4">
      <c r="D1003" s="69" t="s">
        <v>359</v>
      </c>
    </row>
    <row r="1004" spans="4:4">
      <c r="D1004" s="69" t="s">
        <v>361</v>
      </c>
    </row>
    <row r="1005" spans="4:4">
      <c r="D1005" s="69" t="s">
        <v>364</v>
      </c>
    </row>
    <row r="1006" spans="4:4">
      <c r="D1006" s="69" t="s">
        <v>365</v>
      </c>
    </row>
    <row r="1007" spans="4:4">
      <c r="D1007" s="69" t="s">
        <v>368</v>
      </c>
    </row>
    <row r="1008" spans="4:4">
      <c r="D1008" s="69" t="s">
        <v>371</v>
      </c>
    </row>
    <row r="1009" spans="4:4">
      <c r="D1009" s="69" t="s">
        <v>374</v>
      </c>
    </row>
    <row r="1010" spans="4:4">
      <c r="D1010" s="69" t="s">
        <v>375</v>
      </c>
    </row>
    <row r="1011" spans="4:4">
      <c r="D1011" s="69" t="s">
        <v>377</v>
      </c>
    </row>
    <row r="1012" spans="4:4">
      <c r="D1012" s="69" t="s">
        <v>380</v>
      </c>
    </row>
    <row r="1013" spans="4:4">
      <c r="D1013" s="69" t="s">
        <v>381</v>
      </c>
    </row>
    <row r="1014" spans="4:4">
      <c r="D1014" s="69" t="s">
        <v>382</v>
      </c>
    </row>
    <row r="1015" spans="4:4">
      <c r="D1015" s="69" t="s">
        <v>383</v>
      </c>
    </row>
    <row r="1016" spans="4:4">
      <c r="D1016" s="69" t="s">
        <v>384</v>
      </c>
    </row>
    <row r="1017" spans="4:4">
      <c r="D1017" s="69" t="s">
        <v>385</v>
      </c>
    </row>
    <row r="1018" spans="4:4">
      <c r="D1018" s="69" t="s">
        <v>386</v>
      </c>
    </row>
    <row r="1019" spans="4:4">
      <c r="D1019" s="69" t="s">
        <v>387</v>
      </c>
    </row>
    <row r="1020" spans="4:4">
      <c r="D1020" s="69" t="s">
        <v>390</v>
      </c>
    </row>
    <row r="1021" spans="4:4">
      <c r="D1021" s="69" t="s">
        <v>391</v>
      </c>
    </row>
    <row r="1022" spans="4:4">
      <c r="D1022" s="69" t="s">
        <v>392</v>
      </c>
    </row>
    <row r="1023" spans="4:4">
      <c r="D1023" s="69" t="s">
        <v>393</v>
      </c>
    </row>
    <row r="1024" spans="4:4">
      <c r="D1024" s="69" t="s">
        <v>394</v>
      </c>
    </row>
    <row r="1025" spans="4:4">
      <c r="D1025" s="69" t="s">
        <v>397</v>
      </c>
    </row>
    <row r="1026" spans="4:4">
      <c r="D1026" s="69" t="s">
        <v>398</v>
      </c>
    </row>
    <row r="1027" spans="4:4">
      <c r="D1027" s="69" t="s">
        <v>400</v>
      </c>
    </row>
    <row r="1028" spans="4:4">
      <c r="D1028" s="69" t="s">
        <v>401</v>
      </c>
    </row>
    <row r="1029" spans="4:4">
      <c r="D1029" s="69" t="s">
        <v>402</v>
      </c>
    </row>
    <row r="1030" spans="4:4">
      <c r="D1030" s="69" t="s">
        <v>403</v>
      </c>
    </row>
    <row r="1031" spans="4:4">
      <c r="D1031" s="69" t="s">
        <v>404</v>
      </c>
    </row>
    <row r="1032" spans="4:4">
      <c r="D1032" s="106" t="s">
        <v>405</v>
      </c>
    </row>
    <row r="1033" spans="4:4">
      <c r="D1033" s="69" t="s">
        <v>406</v>
      </c>
    </row>
    <row r="1034" spans="4:4">
      <c r="D1034" s="69" t="s">
        <v>407</v>
      </c>
    </row>
    <row r="1035" spans="4:4">
      <c r="D1035" s="69" t="s">
        <v>409</v>
      </c>
    </row>
    <row r="1036" spans="4:4">
      <c r="D1036" s="69" t="s">
        <v>410</v>
      </c>
    </row>
    <row r="1037" spans="4:4">
      <c r="D1037" s="69" t="s">
        <v>411</v>
      </c>
    </row>
    <row r="1038" spans="4:4">
      <c r="D1038" s="69" t="s">
        <v>413</v>
      </c>
    </row>
    <row r="1039" spans="4:4">
      <c r="D1039" s="69" t="s">
        <v>414</v>
      </c>
    </row>
    <row r="1040" spans="4:4">
      <c r="D1040" s="69" t="s">
        <v>415</v>
      </c>
    </row>
    <row r="1041" spans="4:4">
      <c r="D1041" s="69" t="s">
        <v>416</v>
      </c>
    </row>
    <row r="1042" spans="4:4">
      <c r="D1042" s="69" t="s">
        <v>417</v>
      </c>
    </row>
    <row r="1043" spans="4:4">
      <c r="D1043" s="69" t="s">
        <v>418</v>
      </c>
    </row>
    <row r="1044" spans="4:4">
      <c r="D1044" s="69" t="s">
        <v>419</v>
      </c>
    </row>
    <row r="1045" spans="4:4">
      <c r="D1045" s="69" t="s">
        <v>420</v>
      </c>
    </row>
    <row r="1046" spans="4:4">
      <c r="D1046" s="69" t="s">
        <v>421</v>
      </c>
    </row>
    <row r="1047" spans="4:4">
      <c r="D1047" s="69" t="s">
        <v>422</v>
      </c>
    </row>
    <row r="1048" spans="4:4">
      <c r="D1048" s="69" t="s">
        <v>423</v>
      </c>
    </row>
    <row r="1049" spans="4:4">
      <c r="D1049" s="69" t="s">
        <v>424</v>
      </c>
    </row>
    <row r="1050" spans="4:4">
      <c r="D1050" s="69" t="s">
        <v>425</v>
      </c>
    </row>
    <row r="1051" spans="4:4">
      <c r="D1051" s="69" t="s">
        <v>426</v>
      </c>
    </row>
    <row r="1052" spans="4:4">
      <c r="D1052" s="69" t="s">
        <v>427</v>
      </c>
    </row>
    <row r="1053" spans="4:4">
      <c r="D1053" s="69" t="s">
        <v>428</v>
      </c>
    </row>
    <row r="1054" spans="4:4">
      <c r="D1054" s="69" t="s">
        <v>429</v>
      </c>
    </row>
    <row r="1055" spans="4:4">
      <c r="D1055" s="69" t="s">
        <v>431</v>
      </c>
    </row>
    <row r="1056" spans="4:4">
      <c r="D1056" s="69" t="s">
        <v>432</v>
      </c>
    </row>
    <row r="1057" spans="4:4">
      <c r="D1057" s="106" t="s">
        <v>433</v>
      </c>
    </row>
    <row r="1058" spans="4:4">
      <c r="D1058" s="69" t="s">
        <v>434</v>
      </c>
    </row>
    <row r="1059" spans="4:4">
      <c r="D1059" s="69" t="s">
        <v>435</v>
      </c>
    </row>
    <row r="1060" spans="4:4">
      <c r="D1060" s="69" t="s">
        <v>436</v>
      </c>
    </row>
    <row r="1061" spans="4:4">
      <c r="D1061" s="69" t="s">
        <v>438</v>
      </c>
    </row>
    <row r="1062" spans="4:4">
      <c r="D1062" s="69" t="s">
        <v>439</v>
      </c>
    </row>
    <row r="1063" spans="4:4">
      <c r="D1063" s="69" t="s">
        <v>440</v>
      </c>
    </row>
    <row r="1064" spans="4:4">
      <c r="D1064" s="69" t="s">
        <v>441</v>
      </c>
    </row>
    <row r="1065" spans="4:4">
      <c r="D1065" s="69" t="s">
        <v>442</v>
      </c>
    </row>
    <row r="1066" spans="4:4">
      <c r="D1066" s="69" t="s">
        <v>443</v>
      </c>
    </row>
    <row r="1067" spans="4:4">
      <c r="D1067" s="69" t="s">
        <v>444</v>
      </c>
    </row>
    <row r="1068" spans="4:4">
      <c r="D1068" s="69" t="s">
        <v>445</v>
      </c>
    </row>
    <row r="1069" spans="4:4">
      <c r="D1069" s="69" t="s">
        <v>446</v>
      </c>
    </row>
    <row r="1070" spans="4:4">
      <c r="D1070" s="69" t="s">
        <v>447</v>
      </c>
    </row>
    <row r="1071" spans="4:4">
      <c r="D1071" s="69" t="s">
        <v>448</v>
      </c>
    </row>
    <row r="1072" spans="4:4">
      <c r="D1072" s="69" t="s">
        <v>450</v>
      </c>
    </row>
    <row r="1073" spans="4:4">
      <c r="D1073" s="69" t="s">
        <v>451</v>
      </c>
    </row>
    <row r="1074" spans="4:4">
      <c r="D1074" s="69" t="s">
        <v>452</v>
      </c>
    </row>
    <row r="1075" spans="4:4">
      <c r="D1075" s="69" t="s">
        <v>453</v>
      </c>
    </row>
    <row r="1076" spans="4:4">
      <c r="D1076" s="69" t="s">
        <v>454</v>
      </c>
    </row>
    <row r="1077" spans="4:4">
      <c r="D1077" s="69" t="s">
        <v>457</v>
      </c>
    </row>
    <row r="1078" spans="4:4">
      <c r="D1078" s="69" t="s">
        <v>458</v>
      </c>
    </row>
    <row r="1079" spans="4:4">
      <c r="D1079" s="69" t="s">
        <v>460</v>
      </c>
    </row>
    <row r="1080" spans="4:4">
      <c r="D1080" s="69" t="s">
        <v>465</v>
      </c>
    </row>
    <row r="1081" spans="4:4">
      <c r="D1081" s="69" t="s">
        <v>466</v>
      </c>
    </row>
    <row r="1082" spans="4:4">
      <c r="D1082" s="69" t="s">
        <v>468</v>
      </c>
    </row>
    <row r="1083" spans="4:4">
      <c r="D1083" s="69" t="s">
        <v>471</v>
      </c>
    </row>
    <row r="1084" spans="4:4">
      <c r="D1084" s="69" t="s">
        <v>472</v>
      </c>
    </row>
    <row r="1085" spans="4:4">
      <c r="D1085" s="69" t="s">
        <v>474</v>
      </c>
    </row>
    <row r="1086" spans="4:4">
      <c r="D1086" s="69" t="s">
        <v>475</v>
      </c>
    </row>
    <row r="1087" spans="4:4">
      <c r="D1087" s="69" t="s">
        <v>476</v>
      </c>
    </row>
    <row r="1088" spans="4:4">
      <c r="D1088" s="69" t="s">
        <v>477</v>
      </c>
    </row>
    <row r="1089" spans="4:4">
      <c r="D1089" s="69" t="s">
        <v>478</v>
      </c>
    </row>
    <row r="1090" spans="4:4">
      <c r="D1090" s="69" t="s">
        <v>479</v>
      </c>
    </row>
    <row r="1091" spans="4:4">
      <c r="D1091" s="69" t="s">
        <v>481</v>
      </c>
    </row>
    <row r="1092" spans="4:4">
      <c r="D1092" s="69" t="s">
        <v>483</v>
      </c>
    </row>
    <row r="1093" spans="4:4">
      <c r="D1093" s="69" t="s">
        <v>484</v>
      </c>
    </row>
    <row r="1094" spans="4:4">
      <c r="D1094" s="69" t="s">
        <v>485</v>
      </c>
    </row>
    <row r="1095" spans="4:4">
      <c r="D1095" s="69" t="s">
        <v>486</v>
      </c>
    </row>
    <row r="1096" spans="4:4">
      <c r="D1096" s="69" t="s">
        <v>487</v>
      </c>
    </row>
    <row r="1097" spans="4:4">
      <c r="D1097" s="69" t="s">
        <v>488</v>
      </c>
    </row>
    <row r="1098" spans="4:4">
      <c r="D1098" s="69" t="s">
        <v>489</v>
      </c>
    </row>
    <row r="1099" spans="4:4">
      <c r="D1099" s="69" t="s">
        <v>491</v>
      </c>
    </row>
    <row r="1100" spans="4:4">
      <c r="D1100" s="69" t="s">
        <v>492</v>
      </c>
    </row>
    <row r="1101" spans="4:4">
      <c r="D1101" s="69" t="s">
        <v>493</v>
      </c>
    </row>
    <row r="1102" spans="4:4">
      <c r="D1102" s="69" t="s">
        <v>494</v>
      </c>
    </row>
    <row r="1103" spans="4:4">
      <c r="D1103" s="69" t="s">
        <v>495</v>
      </c>
    </row>
    <row r="1104" spans="4:4">
      <c r="D1104" s="69" t="s">
        <v>496</v>
      </c>
    </row>
    <row r="1105" spans="4:4">
      <c r="D1105" s="69" t="s">
        <v>499</v>
      </c>
    </row>
    <row r="1106" spans="4:4">
      <c r="D1106" s="69" t="s">
        <v>500</v>
      </c>
    </row>
    <row r="1107" spans="4:4">
      <c r="D1107" s="69" t="s">
        <v>501</v>
      </c>
    </row>
    <row r="1108" spans="4:4">
      <c r="D1108" s="69" t="s">
        <v>503</v>
      </c>
    </row>
    <row r="1109" spans="4:4">
      <c r="D1109" s="69" t="s">
        <v>504</v>
      </c>
    </row>
    <row r="1110" spans="4:4">
      <c r="D1110" s="69" t="s">
        <v>505</v>
      </c>
    </row>
    <row r="1111" spans="4:4">
      <c r="D1111" s="69" t="s">
        <v>506</v>
      </c>
    </row>
    <row r="1112" spans="4:4">
      <c r="D1112" s="69" t="s">
        <v>507</v>
      </c>
    </row>
    <row r="1113" spans="4:4">
      <c r="D1113" s="69" t="s">
        <v>508</v>
      </c>
    </row>
    <row r="1114" spans="4:4">
      <c r="D1114" s="69" t="s">
        <v>509</v>
      </c>
    </row>
    <row r="1115" spans="4:4">
      <c r="D1115" s="69" t="s">
        <v>510</v>
      </c>
    </row>
    <row r="1116" spans="4:4">
      <c r="D1116" s="69" t="s">
        <v>511</v>
      </c>
    </row>
    <row r="1117" spans="4:4">
      <c r="D1117" s="69" t="s">
        <v>512</v>
      </c>
    </row>
    <row r="1118" spans="4:4">
      <c r="D1118" s="69" t="s">
        <v>514</v>
      </c>
    </row>
    <row r="1119" spans="4:4">
      <c r="D1119" s="69" t="s">
        <v>515</v>
      </c>
    </row>
    <row r="1120" spans="4:4">
      <c r="D1120" s="69" t="s">
        <v>516</v>
      </c>
    </row>
    <row r="1121" spans="4:4">
      <c r="D1121" s="69" t="s">
        <v>517</v>
      </c>
    </row>
    <row r="1122" spans="4:4">
      <c r="D1122" s="69" t="s">
        <v>518</v>
      </c>
    </row>
    <row r="1123" spans="4:4">
      <c r="D1123" s="69" t="s">
        <v>520</v>
      </c>
    </row>
    <row r="1124" spans="4:4">
      <c r="D1124" s="69" t="s">
        <v>522</v>
      </c>
    </row>
    <row r="1125" spans="4:4">
      <c r="D1125" s="69" t="s">
        <v>524</v>
      </c>
    </row>
    <row r="1126" spans="4:4">
      <c r="D1126" s="69" t="s">
        <v>526</v>
      </c>
    </row>
    <row r="1127" spans="4:4">
      <c r="D1127" s="69" t="s">
        <v>528</v>
      </c>
    </row>
    <row r="1128" spans="4:4">
      <c r="D1128" s="69" t="s">
        <v>530</v>
      </c>
    </row>
    <row r="1129" spans="4:4">
      <c r="D1129" s="69" t="s">
        <v>535</v>
      </c>
    </row>
    <row r="1130" spans="4:4">
      <c r="D1130" s="69" t="s">
        <v>537</v>
      </c>
    </row>
    <row r="1131" spans="4:4">
      <c r="D1131" s="69" t="s">
        <v>538</v>
      </c>
    </row>
    <row r="1132" spans="4:4">
      <c r="D1132" s="69" t="s">
        <v>542</v>
      </c>
    </row>
    <row r="1133" spans="4:4">
      <c r="D1133" s="69" t="s">
        <v>544</v>
      </c>
    </row>
    <row r="1134" spans="4:4">
      <c r="D1134" s="69" t="s">
        <v>545</v>
      </c>
    </row>
    <row r="1135" spans="4:4">
      <c r="D1135" s="69" t="s">
        <v>546</v>
      </c>
    </row>
    <row r="1136" spans="4:4">
      <c r="D1136" s="69" t="s">
        <v>547</v>
      </c>
    </row>
    <row r="1137" spans="4:4">
      <c r="D1137" s="69" t="s">
        <v>548</v>
      </c>
    </row>
    <row r="1138" spans="4:4">
      <c r="D1138" s="69" t="s">
        <v>550</v>
      </c>
    </row>
    <row r="1139" spans="4:4">
      <c r="D1139" s="69" t="s">
        <v>551</v>
      </c>
    </row>
    <row r="1140" spans="4:4">
      <c r="D1140" s="69" t="s">
        <v>552</v>
      </c>
    </row>
    <row r="1141" spans="4:4">
      <c r="D1141" s="69" t="s">
        <v>553</v>
      </c>
    </row>
    <row r="1142" spans="4:4">
      <c r="D1142" s="69" t="s">
        <v>555</v>
      </c>
    </row>
    <row r="1143" spans="4:4">
      <c r="D1143" s="69" t="s">
        <v>558</v>
      </c>
    </row>
    <row r="1144" spans="4:4">
      <c r="D1144" s="69" t="s">
        <v>560</v>
      </c>
    </row>
    <row r="1145" spans="4:4">
      <c r="D1145" s="69" t="s">
        <v>561</v>
      </c>
    </row>
    <row r="1146" spans="4:4">
      <c r="D1146" s="69" t="s">
        <v>564</v>
      </c>
    </row>
    <row r="1147" spans="4:4">
      <c r="D1147" s="69" t="s">
        <v>565</v>
      </c>
    </row>
    <row r="1148" spans="4:4">
      <c r="D1148" s="69" t="s">
        <v>566</v>
      </c>
    </row>
    <row r="1149" spans="4:4">
      <c r="D1149" s="69" t="s">
        <v>567</v>
      </c>
    </row>
    <row r="1150" spans="4:4">
      <c r="D1150" s="69" t="s">
        <v>568</v>
      </c>
    </row>
    <row r="1151" spans="4:4">
      <c r="D1151" s="69" t="s">
        <v>569</v>
      </c>
    </row>
    <row r="1152" spans="4:4">
      <c r="D1152" s="69" t="s">
        <v>570</v>
      </c>
    </row>
    <row r="1153" spans="4:4">
      <c r="D1153" s="69" t="s">
        <v>572</v>
      </c>
    </row>
    <row r="1154" spans="4:4">
      <c r="D1154" s="69" t="s">
        <v>574</v>
      </c>
    </row>
    <row r="1155" spans="4:4">
      <c r="D1155" s="69" t="s">
        <v>577</v>
      </c>
    </row>
    <row r="1156" spans="4:4">
      <c r="D1156" s="69" t="s">
        <v>579</v>
      </c>
    </row>
    <row r="1157" spans="4:4">
      <c r="D1157" s="69" t="s">
        <v>580</v>
      </c>
    </row>
    <row r="1158" spans="4:4">
      <c r="D1158" s="69" t="s">
        <v>581</v>
      </c>
    </row>
    <row r="1159" spans="4:4">
      <c r="D1159" s="69" t="s">
        <v>583</v>
      </c>
    </row>
    <row r="1160" spans="4:4">
      <c r="D1160" s="69" t="s">
        <v>585</v>
      </c>
    </row>
    <row r="1161" spans="4:4">
      <c r="D1161" s="69" t="s">
        <v>587</v>
      </c>
    </row>
    <row r="1162" spans="4:4">
      <c r="D1162" s="69" t="s">
        <v>588</v>
      </c>
    </row>
    <row r="1163" spans="4:4">
      <c r="D1163" s="69" t="s">
        <v>589</v>
      </c>
    </row>
    <row r="1164" spans="4:4">
      <c r="D1164" s="69" t="s">
        <v>590</v>
      </c>
    </row>
    <row r="1165" spans="4:4">
      <c r="D1165" s="69" t="s">
        <v>593</v>
      </c>
    </row>
    <row r="1166" spans="4:4">
      <c r="D1166" s="69" t="s">
        <v>595</v>
      </c>
    </row>
    <row r="1167" spans="4:4">
      <c r="D1167" s="69" t="s">
        <v>596</v>
      </c>
    </row>
    <row r="1168" spans="4:4">
      <c r="D1168" s="69" t="s">
        <v>597</v>
      </c>
    </row>
    <row r="1169" spans="4:4">
      <c r="D1169" s="69" t="s">
        <v>598</v>
      </c>
    </row>
    <row r="1170" spans="4:4">
      <c r="D1170" s="69" t="s">
        <v>601</v>
      </c>
    </row>
    <row r="1171" spans="4:4">
      <c r="D1171" s="69" t="s">
        <v>602</v>
      </c>
    </row>
    <row r="1172" spans="4:4">
      <c r="D1172" s="69" t="s">
        <v>94</v>
      </c>
    </row>
    <row r="1173" spans="4:4">
      <c r="D1173" s="69" t="s">
        <v>603</v>
      </c>
    </row>
    <row r="1174" spans="4:4">
      <c r="D1174" s="69" t="s">
        <v>605</v>
      </c>
    </row>
    <row r="1175" spans="4:4">
      <c r="D1175" s="69" t="s">
        <v>607</v>
      </c>
    </row>
    <row r="1176" spans="4:4">
      <c r="D1176" s="69" t="s">
        <v>608</v>
      </c>
    </row>
    <row r="1177" spans="4:4">
      <c r="D1177" s="69" t="s">
        <v>609</v>
      </c>
    </row>
    <row r="1178" spans="4:4">
      <c r="D1178" s="69" t="s">
        <v>610</v>
      </c>
    </row>
    <row r="1179" spans="4:4">
      <c r="D1179" s="69" t="s">
        <v>613</v>
      </c>
    </row>
    <row r="1180" spans="4:4">
      <c r="D1180" s="69" t="s">
        <v>617</v>
      </c>
    </row>
    <row r="1181" spans="4:4">
      <c r="D1181" s="69" t="s">
        <v>619</v>
      </c>
    </row>
    <row r="1182" spans="4:4">
      <c r="D1182" s="69" t="s">
        <v>620</v>
      </c>
    </row>
    <row r="1183" spans="4:4">
      <c r="D1183" s="69" t="s">
        <v>621</v>
      </c>
    </row>
    <row r="1184" spans="4:4">
      <c r="D1184" s="69" t="s">
        <v>622</v>
      </c>
    </row>
    <row r="1185" spans="4:4">
      <c r="D1185" s="69" t="s">
        <v>623</v>
      </c>
    </row>
    <row r="1186" spans="4:4">
      <c r="D1186" s="69" t="s">
        <v>625</v>
      </c>
    </row>
    <row r="1187" spans="4:4">
      <c r="D1187" s="69" t="s">
        <v>626</v>
      </c>
    </row>
    <row r="1188" spans="4:4">
      <c r="D1188" s="69" t="s">
        <v>627</v>
      </c>
    </row>
    <row r="1189" spans="4:4">
      <c r="D1189" s="69" t="s">
        <v>628</v>
      </c>
    </row>
    <row r="1190" spans="4:4">
      <c r="D1190" s="69" t="s">
        <v>629</v>
      </c>
    </row>
    <row r="1191" spans="4:4">
      <c r="D1191" s="69" t="s">
        <v>630</v>
      </c>
    </row>
    <row r="1192" spans="4:4">
      <c r="D1192" s="106" t="s">
        <v>631</v>
      </c>
    </row>
    <row r="1193" spans="4:4">
      <c r="D1193" s="69" t="s">
        <v>632</v>
      </c>
    </row>
    <row r="1194" spans="4:4">
      <c r="D1194" s="69" t="s">
        <v>634</v>
      </c>
    </row>
    <row r="1195" spans="4:4">
      <c r="D1195" s="69" t="s">
        <v>635</v>
      </c>
    </row>
    <row r="1196" spans="4:4">
      <c r="D1196" s="69" t="s">
        <v>636</v>
      </c>
    </row>
    <row r="1197" spans="4:4">
      <c r="D1197" s="69" t="s">
        <v>639</v>
      </c>
    </row>
    <row r="1198" spans="4:4">
      <c r="D1198" s="69" t="s">
        <v>640</v>
      </c>
    </row>
    <row r="1199" spans="4:4">
      <c r="D1199" s="69" t="s">
        <v>642</v>
      </c>
    </row>
    <row r="1200" spans="4:4">
      <c r="D1200" s="69" t="s">
        <v>643</v>
      </c>
    </row>
    <row r="1201" spans="4:4">
      <c r="D1201" s="69" t="s">
        <v>644</v>
      </c>
    </row>
    <row r="1202" spans="4:4">
      <c r="D1202" s="69" t="s">
        <v>646</v>
      </c>
    </row>
    <row r="1203" spans="4:4">
      <c r="D1203" s="69" t="s">
        <v>647</v>
      </c>
    </row>
    <row r="1204" spans="4:4">
      <c r="D1204" s="69" t="s">
        <v>648</v>
      </c>
    </row>
    <row r="1205" spans="4:4">
      <c r="D1205" s="69" t="s">
        <v>649</v>
      </c>
    </row>
    <row r="1206" spans="4:4">
      <c r="D1206" s="69" t="s">
        <v>650</v>
      </c>
    </row>
    <row r="1207" spans="4:4">
      <c r="D1207" s="69" t="s">
        <v>651</v>
      </c>
    </row>
    <row r="1208" spans="4:4">
      <c r="D1208" s="69" t="s">
        <v>652</v>
      </c>
    </row>
    <row r="1209" spans="4:4">
      <c r="D1209" s="69" t="s">
        <v>653</v>
      </c>
    </row>
    <row r="1210" spans="4:4">
      <c r="D1210" s="69" t="s">
        <v>654</v>
      </c>
    </row>
    <row r="1211" spans="4:4">
      <c r="D1211" s="69" t="s">
        <v>655</v>
      </c>
    </row>
    <row r="1212" spans="4:4">
      <c r="D1212" s="69" t="s">
        <v>658</v>
      </c>
    </row>
    <row r="1213" spans="4:4">
      <c r="D1213" s="69" t="s">
        <v>660</v>
      </c>
    </row>
    <row r="1214" spans="4:4">
      <c r="D1214" s="69" t="s">
        <v>661</v>
      </c>
    </row>
    <row r="1215" spans="4:4">
      <c r="D1215" s="69" t="s">
        <v>662</v>
      </c>
    </row>
    <row r="1216" spans="4:4">
      <c r="D1216" s="69" t="s">
        <v>663</v>
      </c>
    </row>
    <row r="1217" spans="4:4">
      <c r="D1217" s="69" t="s">
        <v>664</v>
      </c>
    </row>
    <row r="1218" spans="4:4">
      <c r="D1218" s="69" t="s">
        <v>665</v>
      </c>
    </row>
    <row r="1219" spans="4:4">
      <c r="D1219" s="69" t="s">
        <v>666</v>
      </c>
    </row>
    <row r="1220" spans="4:4">
      <c r="D1220" s="69" t="s">
        <v>667</v>
      </c>
    </row>
    <row r="1221" spans="4:4">
      <c r="D1221" s="69" t="s">
        <v>668</v>
      </c>
    </row>
    <row r="1222" spans="4:4">
      <c r="D1222" s="69" t="s">
        <v>669</v>
      </c>
    </row>
    <row r="1223" spans="4:4">
      <c r="D1223" s="69" t="s">
        <v>670</v>
      </c>
    </row>
    <row r="1224" spans="4:4">
      <c r="D1224" s="69" t="s">
        <v>671</v>
      </c>
    </row>
    <row r="1225" spans="4:4">
      <c r="D1225" s="69" t="s">
        <v>673</v>
      </c>
    </row>
    <row r="1226" spans="4:4">
      <c r="D1226" s="69" t="s">
        <v>674</v>
      </c>
    </row>
    <row r="1227" spans="4:4">
      <c r="D1227" s="69" t="s">
        <v>675</v>
      </c>
    </row>
    <row r="1228" spans="4:4">
      <c r="D1228" s="69" t="s">
        <v>676</v>
      </c>
    </row>
    <row r="1229" spans="4:4">
      <c r="D1229" s="69" t="s">
        <v>678</v>
      </c>
    </row>
    <row r="1230" spans="4:4">
      <c r="D1230" s="69" t="s">
        <v>679</v>
      </c>
    </row>
    <row r="1231" spans="4:4">
      <c r="D1231" s="69" t="s">
        <v>680</v>
      </c>
    </row>
    <row r="1232" spans="4:4">
      <c r="D1232" s="69" t="s">
        <v>683</v>
      </c>
    </row>
    <row r="1233" spans="4:4">
      <c r="D1233" s="69" t="s">
        <v>684</v>
      </c>
    </row>
    <row r="1234" spans="4:4">
      <c r="D1234" s="69" t="s">
        <v>685</v>
      </c>
    </row>
    <row r="1235" spans="4:4">
      <c r="D1235" s="69" t="s">
        <v>687</v>
      </c>
    </row>
    <row r="1236" spans="4:4">
      <c r="D1236" s="69" t="s">
        <v>689</v>
      </c>
    </row>
    <row r="1237" spans="4:4">
      <c r="D1237" s="69" t="s">
        <v>690</v>
      </c>
    </row>
    <row r="1238" spans="4:4">
      <c r="D1238" s="69" t="s">
        <v>691</v>
      </c>
    </row>
    <row r="1239" spans="4:4">
      <c r="D1239" s="69" t="s">
        <v>692</v>
      </c>
    </row>
    <row r="1240" spans="4:4">
      <c r="D1240" s="69" t="s">
        <v>693</v>
      </c>
    </row>
    <row r="1241" spans="4:4">
      <c r="D1241" s="69" t="s">
        <v>695</v>
      </c>
    </row>
    <row r="1242" spans="4:4">
      <c r="D1242" s="69" t="s">
        <v>696</v>
      </c>
    </row>
    <row r="1243" spans="4:4">
      <c r="D1243" s="69" t="s">
        <v>697</v>
      </c>
    </row>
    <row r="1244" spans="4:4">
      <c r="D1244" s="69" t="s">
        <v>698</v>
      </c>
    </row>
    <row r="1245" spans="4:4">
      <c r="D1245" s="69" t="s">
        <v>700</v>
      </c>
    </row>
    <row r="1246" spans="4:4">
      <c r="D1246" s="69" t="s">
        <v>703</v>
      </c>
    </row>
    <row r="1247" spans="4:4">
      <c r="D1247" s="69" t="s">
        <v>706</v>
      </c>
    </row>
    <row r="1248" spans="4:4">
      <c r="D1248" s="69" t="s">
        <v>707</v>
      </c>
    </row>
    <row r="1249" spans="4:4">
      <c r="D1249" s="69" t="s">
        <v>708</v>
      </c>
    </row>
    <row r="1250" spans="4:4">
      <c r="D1250" s="69" t="s">
        <v>709</v>
      </c>
    </row>
    <row r="1251" spans="4:4">
      <c r="D1251" s="69" t="s">
        <v>710</v>
      </c>
    </row>
    <row r="1252" spans="4:4">
      <c r="D1252" s="69" t="s">
        <v>711</v>
      </c>
    </row>
    <row r="1253" spans="4:4">
      <c r="D1253" s="69" t="s">
        <v>715</v>
      </c>
    </row>
    <row r="1254" spans="4:4">
      <c r="D1254" s="69" t="s">
        <v>716</v>
      </c>
    </row>
    <row r="1255" spans="4:4">
      <c r="D1255" s="69" t="s">
        <v>718</v>
      </c>
    </row>
    <row r="1256" spans="4:4">
      <c r="D1256" s="69" t="s">
        <v>719</v>
      </c>
    </row>
    <row r="1257" spans="4:4">
      <c r="D1257" s="69" t="s">
        <v>720</v>
      </c>
    </row>
    <row r="1258" spans="4:4">
      <c r="D1258" s="69" t="s">
        <v>108</v>
      </c>
    </row>
    <row r="1259" spans="4:4">
      <c r="D1259" s="69" t="s">
        <v>722</v>
      </c>
    </row>
    <row r="1260" spans="4:4">
      <c r="D1260" s="69" t="s">
        <v>724</v>
      </c>
    </row>
    <row r="1261" spans="4:4">
      <c r="D1261" s="69" t="s">
        <v>725</v>
      </c>
    </row>
    <row r="1262" spans="4:4">
      <c r="D1262" s="69" t="s">
        <v>726</v>
      </c>
    </row>
    <row r="1263" spans="4:4">
      <c r="D1263" s="69" t="s">
        <v>729</v>
      </c>
    </row>
    <row r="1264" spans="4:4">
      <c r="D1264" s="69" t="s">
        <v>730</v>
      </c>
    </row>
    <row r="1265" spans="4:4">
      <c r="D1265" s="69" t="s">
        <v>731</v>
      </c>
    </row>
    <row r="1266" spans="4:4">
      <c r="D1266" s="69" t="s">
        <v>732</v>
      </c>
    </row>
    <row r="1267" spans="4:4">
      <c r="D1267" s="69" t="s">
        <v>733</v>
      </c>
    </row>
    <row r="1268" spans="4:4">
      <c r="D1268" s="69" t="s">
        <v>734</v>
      </c>
    </row>
    <row r="1269" spans="4:4">
      <c r="D1269" s="69" t="s">
        <v>735</v>
      </c>
    </row>
    <row r="1270" spans="4:4">
      <c r="D1270" s="69" t="s">
        <v>737</v>
      </c>
    </row>
    <row r="1271" spans="4:4">
      <c r="D1271" s="69" t="s">
        <v>738</v>
      </c>
    </row>
    <row r="1272" spans="4:4">
      <c r="D1272" s="69" t="s">
        <v>739</v>
      </c>
    </row>
    <row r="1273" spans="4:4">
      <c r="D1273" s="69" t="s">
        <v>740</v>
      </c>
    </row>
    <row r="1274" spans="4:4">
      <c r="D1274" s="69" t="s">
        <v>741</v>
      </c>
    </row>
    <row r="1275" spans="4:4">
      <c r="D1275" s="69" t="s">
        <v>743</v>
      </c>
    </row>
    <row r="1276" spans="4:4">
      <c r="D1276" s="69" t="s">
        <v>744</v>
      </c>
    </row>
    <row r="1277" spans="4:4">
      <c r="D1277" s="69" t="s">
        <v>745</v>
      </c>
    </row>
    <row r="1278" spans="4:4">
      <c r="D1278" s="69" t="s">
        <v>746</v>
      </c>
    </row>
    <row r="1279" spans="4:4">
      <c r="D1279" s="69" t="s">
        <v>747</v>
      </c>
    </row>
    <row r="1280" spans="4:4">
      <c r="D1280" s="69" t="s">
        <v>748</v>
      </c>
    </row>
    <row r="1281" spans="4:4">
      <c r="D1281" s="69" t="s">
        <v>749</v>
      </c>
    </row>
    <row r="1282" spans="4:4">
      <c r="D1282" s="69" t="s">
        <v>750</v>
      </c>
    </row>
    <row r="1283" spans="4:4">
      <c r="D1283" s="69" t="s">
        <v>752</v>
      </c>
    </row>
    <row r="1284" spans="4:4">
      <c r="D1284" s="69" t="s">
        <v>753</v>
      </c>
    </row>
    <row r="1285" spans="4:4">
      <c r="D1285" s="69" t="s">
        <v>754</v>
      </c>
    </row>
    <row r="1286" spans="4:4">
      <c r="D1286" s="69" t="s">
        <v>755</v>
      </c>
    </row>
    <row r="1287" spans="4:4">
      <c r="D1287" s="69" t="s">
        <v>756</v>
      </c>
    </row>
    <row r="1288" spans="4:4">
      <c r="D1288" s="69" t="s">
        <v>757</v>
      </c>
    </row>
    <row r="1289" spans="4:4">
      <c r="D1289" s="69" t="s">
        <v>758</v>
      </c>
    </row>
    <row r="1290" spans="4:4">
      <c r="D1290" s="69" t="s">
        <v>759</v>
      </c>
    </row>
    <row r="1291" spans="4:4">
      <c r="D1291" s="69" t="s">
        <v>760</v>
      </c>
    </row>
    <row r="1292" spans="4:4">
      <c r="D1292" s="69" t="s">
        <v>761</v>
      </c>
    </row>
    <row r="1293" spans="4:4">
      <c r="D1293" s="69" t="s">
        <v>762</v>
      </c>
    </row>
    <row r="1294" spans="4:4">
      <c r="D1294" s="69" t="s">
        <v>766</v>
      </c>
    </row>
    <row r="1295" spans="4:4">
      <c r="D1295" s="69" t="s">
        <v>767</v>
      </c>
    </row>
    <row r="1296" spans="4:4">
      <c r="D1296" s="69" t="s">
        <v>768</v>
      </c>
    </row>
    <row r="1297" spans="4:4">
      <c r="D1297" s="69" t="s">
        <v>771</v>
      </c>
    </row>
    <row r="1298" spans="4:4">
      <c r="D1298" s="69" t="s">
        <v>774</v>
      </c>
    </row>
    <row r="1299" spans="4:4">
      <c r="D1299" s="69" t="s">
        <v>775</v>
      </c>
    </row>
    <row r="1300" spans="4:4">
      <c r="D1300" s="69" t="s">
        <v>776</v>
      </c>
    </row>
    <row r="1301" spans="4:4">
      <c r="D1301" s="69" t="s">
        <v>778</v>
      </c>
    </row>
    <row r="1302" spans="4:4">
      <c r="D1302" s="69" t="s">
        <v>779</v>
      </c>
    </row>
    <row r="1303" spans="4:4">
      <c r="D1303" s="69" t="s">
        <v>780</v>
      </c>
    </row>
    <row r="1304" spans="4:4">
      <c r="D1304" s="69" t="s">
        <v>781</v>
      </c>
    </row>
    <row r="1305" spans="4:4">
      <c r="D1305" s="69" t="s">
        <v>782</v>
      </c>
    </row>
    <row r="1306" spans="4:4">
      <c r="D1306" s="69" t="s">
        <v>783</v>
      </c>
    </row>
    <row r="1307" spans="4:4">
      <c r="D1307" s="69" t="s">
        <v>784</v>
      </c>
    </row>
    <row r="1308" spans="4:4">
      <c r="D1308" s="69" t="s">
        <v>785</v>
      </c>
    </row>
    <row r="1309" spans="4:4">
      <c r="D1309" s="69" t="s">
        <v>787</v>
      </c>
    </row>
    <row r="1310" spans="4:4">
      <c r="D1310" s="69" t="s">
        <v>788</v>
      </c>
    </row>
    <row r="1311" spans="4:4">
      <c r="D1311" s="69" t="s">
        <v>789</v>
      </c>
    </row>
    <row r="1312" spans="4:4">
      <c r="D1312" s="69" t="s">
        <v>790</v>
      </c>
    </row>
    <row r="1313" spans="4:4">
      <c r="D1313" s="69" t="s">
        <v>791</v>
      </c>
    </row>
    <row r="1314" spans="4:4">
      <c r="D1314" s="69" t="s">
        <v>792</v>
      </c>
    </row>
    <row r="1315" spans="4:4">
      <c r="D1315" s="69" t="s">
        <v>793</v>
      </c>
    </row>
    <row r="1316" spans="4:4">
      <c r="D1316" s="69" t="s">
        <v>795</v>
      </c>
    </row>
    <row r="1317" spans="4:4">
      <c r="D1317" s="69" t="s">
        <v>796</v>
      </c>
    </row>
    <row r="1318" spans="4:4">
      <c r="D1318" s="69" t="s">
        <v>797</v>
      </c>
    </row>
    <row r="1319" spans="4:4">
      <c r="D1319" s="69" t="s">
        <v>799</v>
      </c>
    </row>
    <row r="1320" spans="4:4">
      <c r="D1320" s="69" t="s">
        <v>800</v>
      </c>
    </row>
    <row r="1321" spans="4:4">
      <c r="D1321" s="69" t="s">
        <v>801</v>
      </c>
    </row>
    <row r="1322" spans="4:4">
      <c r="D1322" s="69" t="s">
        <v>805</v>
      </c>
    </row>
    <row r="1323" spans="4:4">
      <c r="D1323" s="69" t="s">
        <v>806</v>
      </c>
    </row>
    <row r="1324" spans="4:4">
      <c r="D1324" s="69" t="s">
        <v>807</v>
      </c>
    </row>
    <row r="1325" spans="4:4">
      <c r="D1325" s="69" t="s">
        <v>809</v>
      </c>
    </row>
    <row r="1326" spans="4:4">
      <c r="D1326" s="69" t="s">
        <v>810</v>
      </c>
    </row>
    <row r="1327" spans="4:4">
      <c r="D1327" s="69" t="s">
        <v>811</v>
      </c>
    </row>
    <row r="1328" spans="4:4">
      <c r="D1328" s="69" t="s">
        <v>812</v>
      </c>
    </row>
    <row r="1329" spans="4:4">
      <c r="D1329" s="69" t="s">
        <v>813</v>
      </c>
    </row>
    <row r="1330" spans="4:4">
      <c r="D1330" s="106" t="s">
        <v>817</v>
      </c>
    </row>
    <row r="1331" spans="4:4">
      <c r="D1331" s="69" t="s">
        <v>820</v>
      </c>
    </row>
    <row r="1332" spans="4:4">
      <c r="D1332" s="69" t="s">
        <v>822</v>
      </c>
    </row>
    <row r="1333" spans="4:4">
      <c r="D1333" s="69" t="s">
        <v>823</v>
      </c>
    </row>
    <row r="1334" spans="4:4">
      <c r="D1334" s="69" t="s">
        <v>824</v>
      </c>
    </row>
    <row r="1335" spans="4:4">
      <c r="D1335" s="69" t="s">
        <v>825</v>
      </c>
    </row>
    <row r="1336" spans="4:4">
      <c r="D1336" s="69" t="s">
        <v>826</v>
      </c>
    </row>
    <row r="1337" spans="4:4">
      <c r="D1337" s="69" t="s">
        <v>827</v>
      </c>
    </row>
    <row r="1338" spans="4:4">
      <c r="D1338" s="69" t="s">
        <v>828</v>
      </c>
    </row>
    <row r="1339" spans="4:4">
      <c r="D1339" s="69" t="s">
        <v>830</v>
      </c>
    </row>
    <row r="1340" spans="4:4">
      <c r="D1340" s="69" t="s">
        <v>833</v>
      </c>
    </row>
    <row r="1341" spans="4:4">
      <c r="D1341" s="69" t="s">
        <v>835</v>
      </c>
    </row>
    <row r="1342" spans="4:4">
      <c r="D1342" s="69" t="s">
        <v>836</v>
      </c>
    </row>
    <row r="1343" spans="4:4">
      <c r="D1343" s="69" t="s">
        <v>837</v>
      </c>
    </row>
    <row r="1344" spans="4:4">
      <c r="D1344" s="69" t="s">
        <v>838</v>
      </c>
    </row>
    <row r="1345" spans="4:4">
      <c r="D1345" s="69" t="s">
        <v>839</v>
      </c>
    </row>
    <row r="1346" spans="4:4">
      <c r="D1346" s="69" t="s">
        <v>840</v>
      </c>
    </row>
    <row r="1347" spans="4:4">
      <c r="D1347" s="69" t="s">
        <v>841</v>
      </c>
    </row>
    <row r="1348" spans="4:4">
      <c r="D1348" s="69" t="s">
        <v>842</v>
      </c>
    </row>
    <row r="1349" spans="4:4">
      <c r="D1349" s="69" t="s">
        <v>843</v>
      </c>
    </row>
    <row r="1350" spans="4:4">
      <c r="D1350" s="69" t="s">
        <v>844</v>
      </c>
    </row>
    <row r="1351" spans="4:4">
      <c r="D1351" s="69" t="s">
        <v>845</v>
      </c>
    </row>
    <row r="1352" spans="4:4">
      <c r="D1352" s="69" t="s">
        <v>846</v>
      </c>
    </row>
    <row r="1353" spans="4:4">
      <c r="D1353" s="69" t="s">
        <v>847</v>
      </c>
    </row>
    <row r="1354" spans="4:4">
      <c r="D1354" s="69" t="s">
        <v>848</v>
      </c>
    </row>
    <row r="1355" spans="4:4">
      <c r="D1355" s="69" t="s">
        <v>849</v>
      </c>
    </row>
    <row r="1356" spans="4:4">
      <c r="D1356" s="69" t="s">
        <v>850</v>
      </c>
    </row>
    <row r="1357" spans="4:4">
      <c r="D1357" s="69" t="s">
        <v>851</v>
      </c>
    </row>
    <row r="1358" spans="4:4">
      <c r="D1358" s="69" t="s">
        <v>853</v>
      </c>
    </row>
    <row r="1359" spans="4:4">
      <c r="D1359" s="69" t="s">
        <v>854</v>
      </c>
    </row>
    <row r="1360" spans="4:4">
      <c r="D1360" s="69" t="s">
        <v>856</v>
      </c>
    </row>
    <row r="1361" spans="4:4">
      <c r="D1361" s="69" t="s">
        <v>857</v>
      </c>
    </row>
    <row r="1362" spans="4:4">
      <c r="D1362" s="69" t="s">
        <v>858</v>
      </c>
    </row>
    <row r="1363" spans="4:4">
      <c r="D1363" s="69" t="s">
        <v>859</v>
      </c>
    </row>
    <row r="1364" spans="4:4">
      <c r="D1364" s="69" t="s">
        <v>861</v>
      </c>
    </row>
    <row r="1365" spans="4:4">
      <c r="D1365" s="69" t="s">
        <v>862</v>
      </c>
    </row>
    <row r="1366" spans="4:4">
      <c r="D1366" s="69" t="s">
        <v>863</v>
      </c>
    </row>
    <row r="1367" spans="4:4">
      <c r="D1367" s="69" t="s">
        <v>865</v>
      </c>
    </row>
    <row r="1368" spans="4:4">
      <c r="D1368" s="69" t="s">
        <v>866</v>
      </c>
    </row>
    <row r="1369" spans="4:4">
      <c r="D1369" s="69" t="s">
        <v>867</v>
      </c>
    </row>
    <row r="1370" spans="4:4">
      <c r="D1370" s="69" t="s">
        <v>870</v>
      </c>
    </row>
    <row r="1371" spans="4:4">
      <c r="D1371" s="69" t="s">
        <v>871</v>
      </c>
    </row>
    <row r="1372" spans="4:4">
      <c r="D1372" s="69" t="s">
        <v>872</v>
      </c>
    </row>
    <row r="1373" spans="4:4">
      <c r="D1373" s="69" t="s">
        <v>873</v>
      </c>
    </row>
    <row r="1374" spans="4:4">
      <c r="D1374" s="69" t="s">
        <v>874</v>
      </c>
    </row>
    <row r="1375" spans="4:4">
      <c r="D1375" s="69" t="s">
        <v>875</v>
      </c>
    </row>
    <row r="1376" spans="4:4">
      <c r="D1376" s="69" t="s">
        <v>876</v>
      </c>
    </row>
    <row r="1377" spans="4:4">
      <c r="D1377" s="69" t="s">
        <v>877</v>
      </c>
    </row>
    <row r="1378" spans="4:4">
      <c r="D1378" s="69" t="s">
        <v>878</v>
      </c>
    </row>
    <row r="1379" spans="4:4">
      <c r="D1379" s="69" t="s">
        <v>879</v>
      </c>
    </row>
    <row r="1380" spans="4:4">
      <c r="D1380" s="69" t="s">
        <v>880</v>
      </c>
    </row>
    <row r="1381" spans="4:4">
      <c r="D1381" s="69" t="s">
        <v>881</v>
      </c>
    </row>
    <row r="1382" spans="4:4">
      <c r="D1382" s="69" t="s">
        <v>883</v>
      </c>
    </row>
    <row r="1383" spans="4:4">
      <c r="D1383" s="69" t="s">
        <v>884</v>
      </c>
    </row>
    <row r="1384" spans="4:4">
      <c r="D1384" s="69" t="s">
        <v>885</v>
      </c>
    </row>
    <row r="1385" spans="4:4">
      <c r="D1385" s="69" t="s">
        <v>886</v>
      </c>
    </row>
    <row r="1386" spans="4:4">
      <c r="D1386" s="69" t="s">
        <v>887</v>
      </c>
    </row>
    <row r="1387" spans="4:4">
      <c r="D1387" s="69" t="s">
        <v>889</v>
      </c>
    </row>
    <row r="1388" spans="4:4">
      <c r="D1388" s="69" t="s">
        <v>891</v>
      </c>
    </row>
    <row r="1389" spans="4:4">
      <c r="D1389" s="69" t="s">
        <v>892</v>
      </c>
    </row>
    <row r="1390" spans="4:4">
      <c r="D1390" s="69" t="s">
        <v>896</v>
      </c>
    </row>
    <row r="1391" spans="4:4">
      <c r="D1391" s="69" t="s">
        <v>897</v>
      </c>
    </row>
    <row r="1392" spans="4:4">
      <c r="D1392" s="69" t="s">
        <v>898</v>
      </c>
    </row>
    <row r="1393" spans="4:4">
      <c r="D1393" s="69" t="s">
        <v>899</v>
      </c>
    </row>
    <row r="1394" spans="4:4">
      <c r="D1394" s="69" t="s">
        <v>900</v>
      </c>
    </row>
    <row r="1395" spans="4:4">
      <c r="D1395" s="69" t="s">
        <v>901</v>
      </c>
    </row>
    <row r="1396" spans="4:4">
      <c r="D1396" s="69" t="s">
        <v>902</v>
      </c>
    </row>
    <row r="1397" spans="4:4">
      <c r="D1397" s="69" t="s">
        <v>903</v>
      </c>
    </row>
    <row r="1398" spans="4:4">
      <c r="D1398" s="69" t="s">
        <v>904</v>
      </c>
    </row>
    <row r="1399" spans="4:4">
      <c r="D1399" s="69" t="s">
        <v>905</v>
      </c>
    </row>
    <row r="1400" spans="4:4">
      <c r="D1400" s="69" t="s">
        <v>907</v>
      </c>
    </row>
    <row r="1401" spans="4:4">
      <c r="D1401" s="69" t="s">
        <v>908</v>
      </c>
    </row>
    <row r="1402" spans="4:4">
      <c r="D1402" s="69" t="s">
        <v>909</v>
      </c>
    </row>
    <row r="1403" spans="4:4">
      <c r="D1403" s="69" t="s">
        <v>910</v>
      </c>
    </row>
    <row r="1404" spans="4:4">
      <c r="D1404" s="69" t="s">
        <v>911</v>
      </c>
    </row>
    <row r="1405" spans="4:4">
      <c r="D1405" s="69" t="s">
        <v>912</v>
      </c>
    </row>
    <row r="1406" spans="4:4">
      <c r="D1406" s="69" t="s">
        <v>913</v>
      </c>
    </row>
    <row r="1407" spans="4:4">
      <c r="D1407" s="69" t="s">
        <v>914</v>
      </c>
    </row>
    <row r="1408" spans="4:4">
      <c r="D1408" s="69" t="s">
        <v>915</v>
      </c>
    </row>
    <row r="1409" spans="4:4">
      <c r="D1409" s="69" t="s">
        <v>916</v>
      </c>
    </row>
    <row r="1410" spans="4:4">
      <c r="D1410" s="69" t="s">
        <v>917</v>
      </c>
    </row>
    <row r="1411" spans="4:4">
      <c r="D1411" s="69" t="s">
        <v>919</v>
      </c>
    </row>
    <row r="1412" spans="4:4">
      <c r="D1412" s="69" t="s">
        <v>921</v>
      </c>
    </row>
    <row r="1413" spans="4:4">
      <c r="D1413" s="69" t="s">
        <v>922</v>
      </c>
    </row>
    <row r="1414" spans="4:4">
      <c r="D1414" s="69" t="s">
        <v>923</v>
      </c>
    </row>
    <row r="1415" spans="4:4">
      <c r="D1415" s="69" t="s">
        <v>924</v>
      </c>
    </row>
    <row r="1416" spans="4:4">
      <c r="D1416" s="69" t="s">
        <v>925</v>
      </c>
    </row>
    <row r="1417" spans="4:4">
      <c r="D1417" s="69" t="s">
        <v>926</v>
      </c>
    </row>
    <row r="1418" spans="4:4">
      <c r="D1418" s="69" t="s">
        <v>927</v>
      </c>
    </row>
    <row r="1419" spans="4:4">
      <c r="D1419" s="69" t="s">
        <v>928</v>
      </c>
    </row>
    <row r="1420" spans="4:4">
      <c r="D1420" s="69" t="s">
        <v>929</v>
      </c>
    </row>
    <row r="1421" spans="4:4">
      <c r="D1421" s="69" t="s">
        <v>930</v>
      </c>
    </row>
    <row r="1422" spans="4:4">
      <c r="D1422" s="69" t="s">
        <v>931</v>
      </c>
    </row>
    <row r="1423" spans="4:4">
      <c r="D1423" s="69" t="s">
        <v>932</v>
      </c>
    </row>
    <row r="1424" spans="4:4">
      <c r="D1424" s="69" t="s">
        <v>933</v>
      </c>
    </row>
    <row r="1425" spans="4:4">
      <c r="D1425" s="69" t="s">
        <v>934</v>
      </c>
    </row>
    <row r="1426" spans="4:4">
      <c r="D1426" s="69" t="s">
        <v>935</v>
      </c>
    </row>
    <row r="1427" spans="4:4">
      <c r="D1427" s="69" t="s">
        <v>936</v>
      </c>
    </row>
    <row r="1428" spans="4:4">
      <c r="D1428" s="69" t="s">
        <v>937</v>
      </c>
    </row>
    <row r="1429" spans="4:4">
      <c r="D1429" s="69" t="s">
        <v>938</v>
      </c>
    </row>
    <row r="1430" spans="4:4">
      <c r="D1430" s="69" t="s">
        <v>939</v>
      </c>
    </row>
    <row r="1431" spans="4:4">
      <c r="D1431" s="69" t="s">
        <v>940</v>
      </c>
    </row>
    <row r="1432" spans="4:4">
      <c r="D1432" s="69" t="s">
        <v>942</v>
      </c>
    </row>
    <row r="1433" spans="4:4">
      <c r="D1433" s="69" t="s">
        <v>944</v>
      </c>
    </row>
    <row r="1434" spans="4:4">
      <c r="D1434" s="69" t="s">
        <v>945</v>
      </c>
    </row>
    <row r="1435" spans="4:4">
      <c r="D1435" s="69" t="s">
        <v>946</v>
      </c>
    </row>
    <row r="1436" spans="4:4">
      <c r="D1436" s="69" t="s">
        <v>947</v>
      </c>
    </row>
    <row r="1437" spans="4:4">
      <c r="D1437" s="69" t="s">
        <v>948</v>
      </c>
    </row>
    <row r="1438" spans="4:4">
      <c r="D1438" s="69" t="s">
        <v>949</v>
      </c>
    </row>
    <row r="1439" spans="4:4">
      <c r="D1439" s="69" t="s">
        <v>950</v>
      </c>
    </row>
    <row r="1440" spans="4:4">
      <c r="D1440" s="69" t="s">
        <v>951</v>
      </c>
    </row>
    <row r="1441" spans="4:4">
      <c r="D1441" s="69" t="s">
        <v>952</v>
      </c>
    </row>
    <row r="1442" spans="4:4">
      <c r="D1442" s="69" t="s">
        <v>954</v>
      </c>
    </row>
    <row r="1443" spans="4:4">
      <c r="D1443" s="69" t="s">
        <v>956</v>
      </c>
    </row>
    <row r="1444" spans="4:4">
      <c r="D1444" s="69" t="s">
        <v>957</v>
      </c>
    </row>
    <row r="1445" spans="4:4">
      <c r="D1445" s="69" t="s">
        <v>958</v>
      </c>
    </row>
    <row r="1446" spans="4:4">
      <c r="D1446" s="69" t="s">
        <v>959</v>
      </c>
    </row>
    <row r="1447" spans="4:4">
      <c r="D1447" s="69" t="s">
        <v>960</v>
      </c>
    </row>
    <row r="1448" spans="4:4">
      <c r="D1448" s="69" t="s">
        <v>961</v>
      </c>
    </row>
    <row r="1449" spans="4:4">
      <c r="D1449" s="69" t="s">
        <v>963</v>
      </c>
    </row>
    <row r="1450" spans="4:4">
      <c r="D1450" s="69" t="s">
        <v>964</v>
      </c>
    </row>
    <row r="1451" spans="4:4">
      <c r="D1451" s="69" t="s">
        <v>965</v>
      </c>
    </row>
    <row r="1452" spans="4:4">
      <c r="D1452" s="69" t="s">
        <v>966</v>
      </c>
    </row>
    <row r="1453" spans="4:4">
      <c r="D1453" s="69" t="s">
        <v>967</v>
      </c>
    </row>
    <row r="1454" spans="4:4">
      <c r="D1454" s="69" t="s">
        <v>972</v>
      </c>
    </row>
    <row r="1455" spans="4:4">
      <c r="D1455" s="69" t="s">
        <v>973</v>
      </c>
    </row>
    <row r="1456" spans="4:4">
      <c r="D1456" s="69" t="s">
        <v>974</v>
      </c>
    </row>
    <row r="1457" spans="4:4">
      <c r="D1457" s="69" t="s">
        <v>975</v>
      </c>
    </row>
    <row r="1458" spans="4:4">
      <c r="D1458" s="69" t="s">
        <v>131</v>
      </c>
    </row>
    <row r="1459" spans="4:4">
      <c r="D1459" s="69" t="s">
        <v>976</v>
      </c>
    </row>
    <row r="1460" spans="4:4">
      <c r="D1460" s="69" t="s">
        <v>977</v>
      </c>
    </row>
    <row r="1461" spans="4:4">
      <c r="D1461" s="69" t="s">
        <v>978</v>
      </c>
    </row>
    <row r="1462" spans="4:4">
      <c r="D1462" s="69" t="s">
        <v>979</v>
      </c>
    </row>
    <row r="1463" spans="4:4">
      <c r="D1463" s="69" t="s">
        <v>980</v>
      </c>
    </row>
    <row r="1464" spans="4:4">
      <c r="D1464" s="69" t="s">
        <v>981</v>
      </c>
    </row>
    <row r="1465" spans="4:4">
      <c r="D1465" s="69" t="s">
        <v>983</v>
      </c>
    </row>
    <row r="1466" spans="4:4">
      <c r="D1466" s="69" t="s">
        <v>984</v>
      </c>
    </row>
    <row r="1467" spans="4:4">
      <c r="D1467" s="69" t="s">
        <v>985</v>
      </c>
    </row>
    <row r="1468" spans="4:4">
      <c r="D1468" s="69" t="s">
        <v>986</v>
      </c>
    </row>
    <row r="1469" spans="4:4">
      <c r="D1469" s="69" t="s">
        <v>988</v>
      </c>
    </row>
    <row r="1470" spans="4:4">
      <c r="D1470" s="69" t="s">
        <v>990</v>
      </c>
    </row>
    <row r="1471" spans="4:4">
      <c r="D1471" s="69" t="s">
        <v>991</v>
      </c>
    </row>
    <row r="1472" spans="4:4">
      <c r="D1472" s="69" t="s">
        <v>992</v>
      </c>
    </row>
    <row r="1473" spans="4:4">
      <c r="D1473" s="69" t="s">
        <v>993</v>
      </c>
    </row>
    <row r="1474" spans="4:4">
      <c r="D1474" s="69" t="s">
        <v>996</v>
      </c>
    </row>
    <row r="1475" spans="4:4">
      <c r="D1475" s="69" t="s">
        <v>998</v>
      </c>
    </row>
    <row r="1476" spans="4:4">
      <c r="D1476" s="69" t="s">
        <v>1000</v>
      </c>
    </row>
    <row r="1477" spans="4:4">
      <c r="D1477" s="69" t="s">
        <v>1001</v>
      </c>
    </row>
    <row r="1478" spans="4:4">
      <c r="D1478" s="69" t="s">
        <v>1002</v>
      </c>
    </row>
    <row r="1479" spans="4:4">
      <c r="D1479" s="69" t="s">
        <v>1003</v>
      </c>
    </row>
  </sheetData>
  <mergeCells count="3">
    <mergeCell ref="R2:V2"/>
    <mergeCell ref="R9:T9"/>
    <mergeCell ref="U9:V9"/>
  </mergeCells>
  <phoneticPr fontId="10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0"/>
  <sheetViews>
    <sheetView showGridLines="0" zoomScaleNormal="100" workbookViewId="0">
      <selection activeCell="C20" sqref="C20"/>
    </sheetView>
  </sheetViews>
  <sheetFormatPr defaultColWidth="0" defaultRowHeight="0" customHeight="1" zeroHeight="1"/>
  <cols>
    <col min="1" max="8" width="23.7109375" customWidth="1"/>
    <col min="9" max="16384" width="9.140625" hidden="1"/>
  </cols>
  <sheetData>
    <row r="1" spans="1:8" ht="14.45" customHeight="1"/>
    <row r="2" spans="1:8" ht="14.45" customHeight="1"/>
    <row r="3" spans="1:8" ht="14.45" customHeight="1"/>
    <row r="4" spans="1:8" ht="14.45" customHeight="1"/>
    <row r="5" spans="1:8" ht="14.45" customHeight="1"/>
    <row r="6" spans="1:8" ht="14.45" customHeight="1"/>
    <row r="7" spans="1:8" ht="14.45" customHeight="1"/>
    <row r="8" spans="1:8" ht="15"/>
    <row r="9" spans="1:8" ht="15"/>
    <row r="10" spans="1:8" ht="15"/>
    <row r="11" spans="1:8" ht="15"/>
    <row r="12" spans="1:8" ht="15"/>
    <row r="13" spans="1:8" ht="23.25">
      <c r="A13" s="254" t="s">
        <v>1005</v>
      </c>
      <c r="B13" s="255"/>
      <c r="C13" s="255"/>
      <c r="D13" s="255"/>
      <c r="E13" s="255"/>
      <c r="F13" s="255"/>
      <c r="G13" s="255"/>
      <c r="H13" s="255"/>
    </row>
    <row r="14" spans="1:8" ht="15">
      <c r="A14" s="253" t="s">
        <v>1006</v>
      </c>
      <c r="B14" s="253"/>
      <c r="C14" s="256"/>
      <c r="D14" s="257"/>
      <c r="E14" s="257"/>
      <c r="F14" s="257"/>
      <c r="G14" s="257"/>
      <c r="H14" s="257"/>
    </row>
    <row r="15" spans="1:8" ht="15">
      <c r="A15" s="187" t="s">
        <v>1007</v>
      </c>
      <c r="B15" s="187" t="s">
        <v>1008</v>
      </c>
      <c r="C15" s="187" t="s">
        <v>1009</v>
      </c>
      <c r="D15" s="187" t="s">
        <v>1010</v>
      </c>
      <c r="E15" s="187" t="s">
        <v>1011</v>
      </c>
      <c r="F15" s="187" t="s">
        <v>33</v>
      </c>
      <c r="G15" s="187" t="s">
        <v>1012</v>
      </c>
      <c r="H15" s="186" t="s">
        <v>1013</v>
      </c>
    </row>
    <row r="16" spans="1:8" ht="15">
      <c r="A16" s="188"/>
      <c r="B16" s="188"/>
      <c r="C16" s="188"/>
      <c r="D16" s="188"/>
      <c r="E16" s="188"/>
      <c r="F16" s="188"/>
      <c r="G16" s="188"/>
      <c r="H16" s="188"/>
    </row>
    <row r="17" spans="1:8" ht="15">
      <c r="A17" s="188"/>
      <c r="B17" s="188"/>
      <c r="C17" s="188"/>
      <c r="D17" s="188"/>
      <c r="E17" s="188"/>
      <c r="F17" s="188"/>
      <c r="G17" s="188"/>
      <c r="H17" s="188"/>
    </row>
    <row r="18" spans="1:8" ht="15">
      <c r="A18" s="188"/>
      <c r="B18" s="188"/>
      <c r="C18" s="188"/>
      <c r="D18" s="188"/>
      <c r="E18" s="188"/>
      <c r="F18" s="188"/>
      <c r="G18" s="188"/>
      <c r="H18" s="188"/>
    </row>
    <row r="19" spans="1:8" ht="15">
      <c r="A19" s="188"/>
      <c r="B19" s="188"/>
      <c r="C19" s="188"/>
      <c r="D19" s="188"/>
      <c r="E19" s="188"/>
      <c r="F19" s="188"/>
      <c r="G19" s="188"/>
      <c r="H19" s="188"/>
    </row>
    <row r="20" spans="1:8" ht="15">
      <c r="A20" s="188"/>
      <c r="B20" s="188"/>
      <c r="C20" s="188"/>
      <c r="D20" s="188"/>
      <c r="E20" s="188"/>
      <c r="F20" s="188"/>
      <c r="G20" s="188"/>
      <c r="H20" s="188"/>
    </row>
    <row r="21" spans="1:8" ht="15">
      <c r="A21" s="188"/>
      <c r="B21" s="188"/>
      <c r="C21" s="188"/>
      <c r="D21" s="188"/>
      <c r="E21" s="188"/>
      <c r="F21" s="188"/>
      <c r="G21" s="188"/>
      <c r="H21" s="188"/>
    </row>
    <row r="22" spans="1:8" ht="15">
      <c r="A22" s="188"/>
      <c r="B22" s="188"/>
      <c r="C22" s="188"/>
      <c r="D22" s="188"/>
      <c r="E22" s="188"/>
      <c r="F22" s="188"/>
      <c r="G22" s="188"/>
      <c r="H22" s="188"/>
    </row>
    <row r="23" spans="1:8" ht="15">
      <c r="A23" s="188"/>
      <c r="B23" s="188"/>
      <c r="C23" s="188"/>
      <c r="D23" s="188"/>
      <c r="E23" s="188"/>
      <c r="F23" s="188"/>
      <c r="G23" s="188"/>
      <c r="H23" s="188"/>
    </row>
    <row r="24" spans="1:8" ht="15">
      <c r="A24" s="188"/>
      <c r="B24" s="188"/>
      <c r="C24" s="188"/>
      <c r="D24" s="188"/>
      <c r="E24" s="188"/>
      <c r="F24" s="188"/>
      <c r="G24" s="188"/>
      <c r="H24" s="188"/>
    </row>
    <row r="25" spans="1:8" ht="15">
      <c r="A25" s="188"/>
      <c r="B25" s="188"/>
      <c r="C25" s="188"/>
      <c r="D25" s="188"/>
      <c r="E25" s="188"/>
      <c r="F25" s="188"/>
      <c r="G25" s="188"/>
      <c r="H25" s="188"/>
    </row>
    <row r="26" spans="1:8" ht="15">
      <c r="A26" s="188"/>
      <c r="B26" s="188"/>
      <c r="C26" s="188"/>
      <c r="D26" s="188"/>
      <c r="E26" s="188"/>
      <c r="F26" s="188"/>
      <c r="G26" s="188"/>
      <c r="H26" s="188"/>
    </row>
    <row r="27" spans="1:8" ht="15">
      <c r="A27" s="188"/>
      <c r="B27" s="188"/>
      <c r="C27" s="188"/>
      <c r="D27" s="188"/>
      <c r="E27" s="188"/>
      <c r="F27" s="188"/>
      <c r="G27" s="188"/>
      <c r="H27" s="188"/>
    </row>
    <row r="28" spans="1:8" ht="15">
      <c r="A28" s="188"/>
      <c r="B28" s="188"/>
      <c r="C28" s="188"/>
      <c r="D28" s="188"/>
      <c r="E28" s="188"/>
      <c r="F28" s="188"/>
      <c r="G28" s="188"/>
      <c r="H28" s="188"/>
    </row>
    <row r="29" spans="1:8" ht="15">
      <c r="A29" s="188"/>
      <c r="B29" s="188"/>
      <c r="C29" s="188"/>
      <c r="D29" s="188"/>
      <c r="E29" s="188"/>
      <c r="F29" s="188"/>
      <c r="G29" s="188"/>
      <c r="H29" s="188"/>
    </row>
    <row r="30" spans="1:8" ht="15">
      <c r="A30" s="188"/>
      <c r="B30" s="188"/>
      <c r="C30" s="188"/>
      <c r="D30" s="188"/>
      <c r="E30" s="188"/>
      <c r="F30" s="188"/>
      <c r="G30" s="188"/>
      <c r="H30" s="188"/>
    </row>
    <row r="31" spans="1:8" ht="15">
      <c r="A31" s="188"/>
      <c r="B31" s="188"/>
      <c r="C31" s="188"/>
      <c r="D31" s="188"/>
      <c r="E31" s="188"/>
      <c r="F31" s="188"/>
      <c r="G31" s="188"/>
      <c r="H31" s="188"/>
    </row>
    <row r="32" spans="1:8" ht="15">
      <c r="A32" s="188"/>
      <c r="B32" s="188"/>
      <c r="C32" s="188"/>
      <c r="D32" s="188"/>
      <c r="E32" s="188"/>
      <c r="F32" s="188"/>
      <c r="G32" s="188"/>
      <c r="H32" s="188"/>
    </row>
    <row r="33" spans="1:8" ht="15">
      <c r="A33" s="188"/>
      <c r="B33" s="188"/>
      <c r="C33" s="188"/>
      <c r="D33" s="188"/>
      <c r="E33" s="188"/>
      <c r="F33" s="188"/>
      <c r="G33" s="188"/>
      <c r="H33" s="188"/>
    </row>
    <row r="34" spans="1:8" ht="15">
      <c r="A34" s="188"/>
      <c r="B34" s="188"/>
      <c r="C34" s="188"/>
      <c r="D34" s="188"/>
      <c r="E34" s="188"/>
      <c r="F34" s="188"/>
      <c r="G34" s="188"/>
      <c r="H34" s="188"/>
    </row>
    <row r="35" spans="1:8" ht="15">
      <c r="A35" s="188"/>
      <c r="B35" s="188"/>
      <c r="C35" s="188"/>
      <c r="D35" s="188"/>
      <c r="E35" s="188"/>
      <c r="F35" s="188"/>
      <c r="G35" s="188"/>
      <c r="H35" s="188"/>
    </row>
    <row r="36" spans="1:8" ht="15">
      <c r="A36" s="188"/>
      <c r="B36" s="188"/>
      <c r="C36" s="188"/>
      <c r="D36" s="188"/>
      <c r="E36" s="188"/>
      <c r="F36" s="188"/>
      <c r="G36" s="188"/>
      <c r="H36" s="188"/>
    </row>
    <row r="37" spans="1:8" ht="15">
      <c r="A37" s="188"/>
      <c r="B37" s="188"/>
      <c r="C37" s="188"/>
      <c r="D37" s="188"/>
      <c r="E37" s="188"/>
      <c r="F37" s="188"/>
      <c r="G37" s="188"/>
      <c r="H37" s="188"/>
    </row>
    <row r="38" spans="1:8" ht="15">
      <c r="A38" s="188"/>
      <c r="B38" s="188"/>
      <c r="C38" s="188"/>
      <c r="D38" s="188"/>
      <c r="E38" s="188"/>
      <c r="F38" s="188"/>
      <c r="G38" s="188"/>
      <c r="H38" s="188"/>
    </row>
    <row r="39" spans="1:8" ht="15">
      <c r="A39" s="188"/>
      <c r="B39" s="188"/>
      <c r="C39" s="188"/>
      <c r="D39" s="188"/>
      <c r="E39" s="188"/>
      <c r="F39" s="188"/>
      <c r="G39" s="188"/>
      <c r="H39" s="188"/>
    </row>
    <row r="40" spans="1:8" ht="15">
      <c r="A40" s="188"/>
      <c r="B40" s="188"/>
      <c r="C40" s="188"/>
      <c r="D40" s="188"/>
      <c r="E40" s="188"/>
      <c r="F40" s="188"/>
      <c r="G40" s="188"/>
      <c r="H40" s="188"/>
    </row>
    <row r="41" spans="1:8" ht="15">
      <c r="A41" s="188"/>
      <c r="B41" s="188"/>
      <c r="C41" s="188"/>
      <c r="D41" s="188"/>
      <c r="E41" s="188"/>
      <c r="F41" s="188"/>
      <c r="G41" s="188"/>
      <c r="H41" s="188"/>
    </row>
    <row r="42" spans="1:8" ht="15">
      <c r="A42" s="188"/>
      <c r="B42" s="188"/>
      <c r="C42" s="188"/>
      <c r="D42" s="188"/>
      <c r="E42" s="188"/>
      <c r="F42" s="188"/>
      <c r="G42" s="188"/>
      <c r="H42" s="188"/>
    </row>
    <row r="43" spans="1:8" ht="15">
      <c r="A43" s="188"/>
      <c r="B43" s="188"/>
      <c r="C43" s="188"/>
      <c r="D43" s="188"/>
      <c r="E43" s="188"/>
      <c r="F43" s="188"/>
      <c r="G43" s="188"/>
      <c r="H43" s="188"/>
    </row>
    <row r="44" spans="1:8" ht="15">
      <c r="A44" s="188"/>
      <c r="B44" s="188"/>
      <c r="C44" s="189"/>
      <c r="D44" s="188"/>
      <c r="E44" s="188"/>
      <c r="F44" s="188"/>
      <c r="G44" s="188"/>
      <c r="H44" s="188"/>
    </row>
    <row r="45" spans="1:8" ht="15">
      <c r="A45" s="188"/>
      <c r="B45" s="188"/>
      <c r="C45" s="188"/>
      <c r="D45" s="188"/>
      <c r="E45" s="188"/>
      <c r="F45" s="188"/>
      <c r="G45" s="188"/>
      <c r="H45" s="188"/>
    </row>
    <row r="46" spans="1:8" ht="15">
      <c r="A46" s="188"/>
      <c r="B46" s="188"/>
      <c r="C46" s="188"/>
      <c r="D46" s="188"/>
      <c r="E46" s="188"/>
      <c r="F46" s="188"/>
      <c r="G46" s="188"/>
      <c r="H46" s="188"/>
    </row>
    <row r="47" spans="1:8" ht="15">
      <c r="A47" s="188"/>
      <c r="B47" s="188"/>
      <c r="C47" s="188"/>
      <c r="D47" s="188"/>
      <c r="E47" s="188"/>
      <c r="F47" s="188"/>
      <c r="G47" s="188"/>
      <c r="H47" s="188"/>
    </row>
    <row r="48" spans="1:8" ht="15">
      <c r="A48" s="188"/>
      <c r="B48" s="188"/>
      <c r="C48" s="188"/>
      <c r="D48" s="188"/>
      <c r="E48" s="188"/>
      <c r="F48" s="188"/>
      <c r="G48" s="188"/>
      <c r="H48" s="188"/>
    </row>
    <row r="49" spans="1:8" ht="15">
      <c r="A49" s="188"/>
      <c r="B49" s="188"/>
      <c r="C49" s="188"/>
      <c r="D49" s="188"/>
      <c r="E49" s="188"/>
      <c r="F49" s="188"/>
      <c r="G49" s="188"/>
      <c r="H49" s="188"/>
    </row>
    <row r="50" spans="1:8" ht="15">
      <c r="A50" s="188"/>
      <c r="B50" s="188"/>
      <c r="C50" s="188"/>
      <c r="D50" s="188"/>
      <c r="E50" s="188"/>
      <c r="F50" s="188"/>
      <c r="G50" s="188"/>
      <c r="H50" s="188"/>
    </row>
    <row r="51" spans="1:8" ht="15">
      <c r="A51" s="44"/>
      <c r="B51" s="44"/>
      <c r="C51" s="44"/>
      <c r="D51" s="44"/>
      <c r="E51" s="44"/>
      <c r="F51" s="44"/>
      <c r="G51" s="44"/>
      <c r="H51" s="44"/>
    </row>
    <row r="52" spans="1:8" s="159" customFormat="1" ht="7.5" customHeight="1">
      <c r="A52" s="182"/>
      <c r="B52" s="182"/>
      <c r="C52" s="182"/>
      <c r="D52" s="182"/>
      <c r="E52" s="182"/>
      <c r="F52" s="182"/>
      <c r="G52" s="182"/>
      <c r="H52" s="182"/>
    </row>
    <row r="53" spans="1:8" ht="15" hidden="1">
      <c r="A53" s="44"/>
      <c r="B53" s="44"/>
      <c r="C53" s="44"/>
      <c r="D53" s="44"/>
      <c r="E53" s="44"/>
      <c r="F53" s="44"/>
      <c r="G53" s="44"/>
      <c r="H53" s="44"/>
    </row>
    <row r="54" spans="1:8" ht="15" hidden="1">
      <c r="A54" s="44"/>
      <c r="B54" s="44"/>
      <c r="C54" s="44"/>
      <c r="D54" s="44"/>
      <c r="E54" s="44"/>
      <c r="F54" s="44"/>
      <c r="G54" s="44"/>
      <c r="H54" s="44"/>
    </row>
    <row r="55" spans="1:8" ht="15" hidden="1">
      <c r="A55" s="44"/>
      <c r="B55" s="44"/>
      <c r="C55" s="44"/>
      <c r="D55" s="44"/>
      <c r="E55" s="44"/>
      <c r="F55" s="44"/>
      <c r="G55" s="44"/>
      <c r="H55" s="44"/>
    </row>
    <row r="56" spans="1:8" ht="15" hidden="1">
      <c r="A56" s="44"/>
      <c r="B56" s="44"/>
      <c r="C56" s="44"/>
      <c r="D56" s="44"/>
      <c r="E56" s="44"/>
      <c r="F56" s="44"/>
      <c r="G56" s="44"/>
      <c r="H56" s="44"/>
    </row>
    <row r="57" spans="1:8" ht="15" hidden="1">
      <c r="A57" s="44"/>
      <c r="B57" s="44"/>
      <c r="C57" s="44"/>
      <c r="D57" s="44"/>
      <c r="E57" s="44"/>
      <c r="F57" s="44"/>
      <c r="G57" s="44"/>
      <c r="H57" s="44"/>
    </row>
    <row r="58" spans="1:8" ht="15" hidden="1">
      <c r="A58" s="44"/>
      <c r="B58" s="44"/>
      <c r="C58" s="44"/>
      <c r="D58" s="44"/>
      <c r="E58" s="44"/>
      <c r="F58" s="44"/>
      <c r="G58" s="44"/>
      <c r="H58" s="44"/>
    </row>
    <row r="59" spans="1:8" ht="15" hidden="1">
      <c r="A59" s="44"/>
      <c r="B59" s="44"/>
      <c r="C59" s="44"/>
      <c r="D59" s="44"/>
      <c r="E59" s="44"/>
      <c r="F59" s="44"/>
      <c r="G59" s="44"/>
      <c r="H59" s="44"/>
    </row>
    <row r="60" spans="1:8" ht="15" hidden="1">
      <c r="A60" s="44"/>
      <c r="B60" s="44"/>
      <c r="C60" s="44"/>
      <c r="D60" s="44"/>
      <c r="E60" s="44"/>
      <c r="F60" s="44"/>
      <c r="G60" s="44"/>
      <c r="H60" s="44"/>
    </row>
  </sheetData>
  <sheetProtection sheet="1" objects="1" scenarios="1"/>
  <mergeCells count="3">
    <mergeCell ref="A14:B14"/>
    <mergeCell ref="A13:H13"/>
    <mergeCell ref="C14:H14"/>
  </mergeCells>
  <dataValidations count="1">
    <dataValidation type="date" allowBlank="1" showInputMessage="1" showErrorMessage="1" errorTitle="Consulta ao CNES" error="Digite a data da consulta no formato &quot;dd/mm/aaaa&quot;" promptTitle="Consulta ao CNES" prompt="Digite a data da consulta no formato &quot;dd/mm/aaaa&quot;" sqref="C14" xr:uid="{00000000-0002-0000-0400-000000000000}">
      <formula1>44197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showGridLines="0" showRowColHeaders="0" showRuler="0" topLeftCell="A6" zoomScaleNormal="100" workbookViewId="0">
      <selection activeCell="E26" sqref="E26"/>
    </sheetView>
  </sheetViews>
  <sheetFormatPr defaultColWidth="0" defaultRowHeight="0" customHeight="1" zeroHeight="1"/>
  <cols>
    <col min="1" max="8" width="23.7109375" customWidth="1"/>
    <col min="9" max="16384" width="9.140625" hidden="1"/>
  </cols>
  <sheetData>
    <row r="1" spans="3:5" ht="14.45" customHeight="1"/>
    <row r="2" spans="3:5" ht="14.45" customHeight="1"/>
    <row r="3" spans="3:5" ht="14.45" customHeight="1"/>
    <row r="4" spans="3:5" ht="14.45" customHeight="1"/>
    <row r="5" spans="3:5" ht="14.45" customHeight="1"/>
    <row r="6" spans="3:5" ht="14.45" customHeight="1"/>
    <row r="7" spans="3:5" ht="14.45" customHeight="1"/>
    <row r="8" spans="3:5" ht="15"/>
    <row r="9" spans="3:5" ht="15"/>
    <row r="10" spans="3:5" ht="15"/>
    <row r="11" spans="3:5" ht="15"/>
    <row r="12" spans="3:5" ht="15.75" thickBot="1"/>
    <row r="13" spans="3:5" ht="54.75" customHeight="1">
      <c r="C13" s="258" t="s">
        <v>1014</v>
      </c>
      <c r="D13" s="259"/>
      <c r="E13" s="260"/>
    </row>
    <row r="14" spans="3:5" ht="15">
      <c r="C14" s="269" t="s">
        <v>1015</v>
      </c>
      <c r="D14" s="270"/>
      <c r="E14" s="130"/>
    </row>
    <row r="15" spans="3:5" ht="15">
      <c r="C15" s="271" t="s">
        <v>1016</v>
      </c>
      <c r="D15" s="272"/>
      <c r="E15" s="158"/>
    </row>
    <row r="16" spans="3:5" ht="15">
      <c r="C16" s="271" t="s">
        <v>1017</v>
      </c>
      <c r="D16" s="272"/>
      <c r="E16" s="157"/>
    </row>
    <row r="17" spans="3:6" ht="15">
      <c r="C17" s="267" t="s">
        <v>1018</v>
      </c>
      <c r="D17" s="268"/>
      <c r="E17" s="153"/>
    </row>
    <row r="18" spans="3:6" ht="15">
      <c r="C18" s="267" t="s">
        <v>1019</v>
      </c>
      <c r="D18" s="268"/>
      <c r="E18" s="153"/>
    </row>
    <row r="19" spans="3:6" ht="15">
      <c r="C19" s="267" t="s">
        <v>1020</v>
      </c>
      <c r="D19" s="268"/>
      <c r="E19" s="153"/>
      <c r="F19" s="190"/>
    </row>
    <row r="20" spans="3:6" ht="15.75" thickBot="1">
      <c r="C20" s="267" t="s">
        <v>1021</v>
      </c>
      <c r="D20" s="268"/>
      <c r="E20" s="198">
        <f>E15+E16-E17-E18-E19</f>
        <v>0</v>
      </c>
    </row>
    <row r="21" spans="3:6" ht="15">
      <c r="C21" s="30"/>
      <c r="D21" s="30"/>
      <c r="E21" s="30"/>
    </row>
    <row r="22" spans="3:6" ht="15">
      <c r="C22" s="30"/>
      <c r="D22" s="30"/>
      <c r="E22" s="30"/>
    </row>
    <row r="23" spans="3:6" ht="23.25">
      <c r="C23" s="261" t="s">
        <v>1108</v>
      </c>
      <c r="D23" s="262"/>
      <c r="E23" s="263"/>
    </row>
    <row r="24" spans="3:6" ht="15.75" thickBot="1">
      <c r="C24" s="264">
        <f>IFERROR($E$20/12*Identificação!$E$25,"0")</f>
        <v>0</v>
      </c>
      <c r="D24" s="265"/>
      <c r="E24" s="266"/>
    </row>
    <row r="25" spans="3:6" ht="15"/>
    <row r="26" spans="3:6" s="159" customFormat="1" ht="6.75" customHeight="1"/>
    <row r="27" spans="3:6" ht="15" hidden="1"/>
    <row r="28" spans="3:6" ht="15" hidden="1"/>
    <row r="29" spans="3:6" ht="15" hidden="1"/>
    <row r="30" spans="3:6" ht="15" hidden="1" customHeight="1"/>
  </sheetData>
  <sheetProtection sheet="1" objects="1" scenarios="1"/>
  <mergeCells count="10">
    <mergeCell ref="C13:E13"/>
    <mergeCell ref="C23:E23"/>
    <mergeCell ref="C24:E24"/>
    <mergeCell ref="C19:D19"/>
    <mergeCell ref="C20:D20"/>
    <mergeCell ref="C14:D14"/>
    <mergeCell ref="C15:D15"/>
    <mergeCell ref="C16:D16"/>
    <mergeCell ref="C17:D17"/>
    <mergeCell ref="C18:D18"/>
  </mergeCells>
  <phoneticPr fontId="10" type="noConversion"/>
  <dataValidations xWindow="772" yWindow="618" count="1">
    <dataValidation type="date" allowBlank="1" showInputMessage="1" showErrorMessage="1" errorTitle="Competência de consulta da PPI" error="Atenção! Digite a competência de consulta no formato &quot;mm/aaaa&quot;." promptTitle="Competência de consulta da PPI" prompt="Digite a competência de consulta no formato &quot;mm/aaaa&quot;." sqref="E14" xr:uid="{00000000-0002-0000-0500-000000000000}">
      <formula1>44197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7"/>
  <sheetViews>
    <sheetView showGridLines="0" showRowColHeaders="0" zoomScaleNormal="100" workbookViewId="0"/>
  </sheetViews>
  <sheetFormatPr defaultColWidth="0" defaultRowHeight="0" customHeight="1" zeroHeight="1"/>
  <cols>
    <col min="1" max="8" width="23.7109375" customWidth="1"/>
    <col min="9" max="16384" width="9.140625" hidden="1"/>
  </cols>
  <sheetData>
    <row r="1" spans="2:6" ht="14.45" customHeight="1"/>
    <row r="2" spans="2:6" ht="14.45" customHeight="1"/>
    <row r="3" spans="2:6" ht="14.45" customHeight="1"/>
    <row r="4" spans="2:6" ht="14.45" customHeight="1"/>
    <row r="5" spans="2:6" ht="14.45" customHeight="1"/>
    <row r="6" spans="2:6" ht="14.45" customHeight="1"/>
    <row r="7" spans="2:6" ht="14.45" customHeight="1"/>
    <row r="8" spans="2:6" ht="15"/>
    <row r="9" spans="2:6" ht="15"/>
    <row r="10" spans="2:6" ht="15"/>
    <row r="11" spans="2:6" ht="15.75" thickBot="1"/>
    <row r="12" spans="2:6" ht="15">
      <c r="B12" s="50"/>
      <c r="C12" s="51"/>
      <c r="D12" s="51"/>
      <c r="E12" s="51"/>
      <c r="F12" s="52"/>
    </row>
    <row r="13" spans="2:6" ht="15">
      <c r="B13" s="53"/>
      <c r="F13" s="54"/>
    </row>
    <row r="14" spans="2:6" ht="15">
      <c r="B14" s="53"/>
      <c r="F14" s="54"/>
    </row>
    <row r="15" spans="2:6" ht="16.5" customHeight="1">
      <c r="B15" s="53"/>
      <c r="F15" s="54"/>
    </row>
    <row r="16" spans="2:6" ht="16.5" customHeight="1">
      <c r="B16" s="53"/>
      <c r="F16" s="54"/>
    </row>
    <row r="17" spans="2:6" ht="16.5" customHeight="1">
      <c r="B17" s="53"/>
      <c r="F17" s="54"/>
    </row>
    <row r="18" spans="2:6" ht="15.75" thickBot="1">
      <c r="B18" s="55"/>
      <c r="C18" s="56"/>
      <c r="D18" s="56"/>
      <c r="E18" s="56"/>
      <c r="F18" s="57"/>
    </row>
    <row r="19" spans="2:6" ht="15.75" thickBot="1"/>
    <row r="20" spans="2:6" ht="52.5" customHeight="1">
      <c r="B20" s="276" t="s">
        <v>1022</v>
      </c>
      <c r="C20" s="277"/>
      <c r="D20" s="277"/>
      <c r="E20" s="277"/>
      <c r="F20" s="278"/>
    </row>
    <row r="21" spans="2:6" ht="15" customHeight="1">
      <c r="B21" s="284" t="s">
        <v>1023</v>
      </c>
      <c r="C21" s="285"/>
      <c r="D21" s="286"/>
      <c r="E21" s="287"/>
      <c r="F21" s="288"/>
    </row>
    <row r="22" spans="2:6" ht="15" customHeight="1">
      <c r="B22" s="279" t="s">
        <v>1024</v>
      </c>
      <c r="C22" s="281" t="s">
        <v>1025</v>
      </c>
      <c r="D22" s="282"/>
      <c r="E22" s="282"/>
      <c r="F22" s="283"/>
    </row>
    <row r="23" spans="2:6" ht="30.75" customHeight="1">
      <c r="B23" s="280"/>
      <c r="C23" s="144" t="s">
        <v>1026</v>
      </c>
      <c r="D23" s="145" t="s">
        <v>1027</v>
      </c>
      <c r="E23" s="146" t="s">
        <v>27</v>
      </c>
      <c r="F23" s="147" t="s">
        <v>6</v>
      </c>
    </row>
    <row r="24" spans="2:6" ht="30.75" customHeight="1">
      <c r="B24" s="117" t="s">
        <v>1028</v>
      </c>
      <c r="C24" s="148"/>
      <c r="D24" s="148"/>
      <c r="E24" s="148"/>
      <c r="F24" s="149">
        <f>SUM(C24:E24)</f>
        <v>0</v>
      </c>
    </row>
    <row r="25" spans="2:6" ht="60.75" customHeight="1">
      <c r="B25" s="118" t="s">
        <v>1029</v>
      </c>
      <c r="C25" s="148"/>
      <c r="D25" s="137"/>
      <c r="E25" s="148"/>
      <c r="F25" s="149">
        <f t="shared" ref="F25:F36" si="0">SUM(C25:E25)</f>
        <v>0</v>
      </c>
    </row>
    <row r="26" spans="2:6" ht="45.75" customHeight="1">
      <c r="B26" s="118" t="s">
        <v>1030</v>
      </c>
      <c r="C26" s="137"/>
      <c r="D26" s="137"/>
      <c r="E26" s="148"/>
      <c r="F26" s="149">
        <f t="shared" si="0"/>
        <v>0</v>
      </c>
    </row>
    <row r="27" spans="2:6" ht="30.75" customHeight="1">
      <c r="B27" s="119" t="s">
        <v>1031</v>
      </c>
      <c r="C27" s="154"/>
      <c r="D27" s="155"/>
      <c r="E27" s="148"/>
      <c r="F27" s="149">
        <f t="shared" si="0"/>
        <v>0</v>
      </c>
    </row>
    <row r="28" spans="2:6" ht="75.75" customHeight="1">
      <c r="B28" s="119" t="s">
        <v>1032</v>
      </c>
      <c r="C28" s="154"/>
      <c r="D28" s="154"/>
      <c r="E28" s="148"/>
      <c r="F28" s="149">
        <f t="shared" si="0"/>
        <v>0</v>
      </c>
    </row>
    <row r="29" spans="2:6" ht="15.75" customHeight="1">
      <c r="B29" s="118" t="s">
        <v>1033</v>
      </c>
      <c r="C29" s="148"/>
      <c r="D29" s="148"/>
      <c r="E29" s="148"/>
      <c r="F29" s="149">
        <f t="shared" si="0"/>
        <v>0</v>
      </c>
    </row>
    <row r="30" spans="2:6" ht="15.75" customHeight="1">
      <c r="B30" s="118" t="s">
        <v>1034</v>
      </c>
      <c r="C30" s="148"/>
      <c r="D30" s="148"/>
      <c r="E30" s="148"/>
      <c r="F30" s="149">
        <f t="shared" si="0"/>
        <v>0</v>
      </c>
    </row>
    <row r="31" spans="2:6" ht="15.75" customHeight="1">
      <c r="B31" s="119" t="s">
        <v>1035</v>
      </c>
      <c r="C31" s="154"/>
      <c r="D31" s="156"/>
      <c r="E31" s="148"/>
      <c r="F31" s="149">
        <f t="shared" si="0"/>
        <v>0</v>
      </c>
    </row>
    <row r="32" spans="2:6" ht="30.75" customHeight="1">
      <c r="B32" s="119" t="s">
        <v>1036</v>
      </c>
      <c r="C32" s="154"/>
      <c r="D32" s="154"/>
      <c r="E32" s="148"/>
      <c r="F32" s="149">
        <f t="shared" si="0"/>
        <v>0</v>
      </c>
    </row>
    <row r="33" spans="2:6" ht="15.75" customHeight="1">
      <c r="B33" s="142"/>
      <c r="C33" s="148"/>
      <c r="D33" s="148"/>
      <c r="E33" s="148"/>
      <c r="F33" s="149">
        <f t="shared" si="0"/>
        <v>0</v>
      </c>
    </row>
    <row r="34" spans="2:6" ht="15.75" customHeight="1">
      <c r="B34" s="142"/>
      <c r="C34" s="148"/>
      <c r="D34" s="148"/>
      <c r="E34" s="148"/>
      <c r="F34" s="149">
        <f t="shared" si="0"/>
        <v>0</v>
      </c>
    </row>
    <row r="35" spans="2:6" ht="15.75" customHeight="1">
      <c r="B35" s="142"/>
      <c r="C35" s="148"/>
      <c r="D35" s="148"/>
      <c r="E35" s="148"/>
      <c r="F35" s="149">
        <f t="shared" si="0"/>
        <v>0</v>
      </c>
    </row>
    <row r="36" spans="2:6" ht="15.75" customHeight="1" thickBot="1">
      <c r="B36" s="143" t="s">
        <v>6</v>
      </c>
      <c r="C36" s="150">
        <f>SUM(C24:C35)</f>
        <v>0</v>
      </c>
      <c r="D36" s="151">
        <f>SUM(D24:D35)</f>
        <v>0</v>
      </c>
      <c r="E36" s="151">
        <f>SUM(E24:E35)</f>
        <v>0</v>
      </c>
      <c r="F36" s="152">
        <f t="shared" si="0"/>
        <v>0</v>
      </c>
    </row>
    <row r="37" spans="2:6" ht="15"/>
    <row r="38" spans="2:6" ht="15"/>
    <row r="39" spans="2:6" ht="15.75" thickBot="1"/>
    <row r="40" spans="2:6" ht="26.25" customHeight="1">
      <c r="B40" s="35" t="s">
        <v>1037</v>
      </c>
      <c r="C40" s="273" t="s">
        <v>1038</v>
      </c>
      <c r="D40" s="274"/>
      <c r="E40" s="274"/>
      <c r="F40" s="275"/>
    </row>
    <row r="41" spans="2:6" ht="30">
      <c r="B41" s="13" t="s">
        <v>1039</v>
      </c>
      <c r="C41" s="100" t="s">
        <v>1026</v>
      </c>
      <c r="D41" s="101" t="s">
        <v>1027</v>
      </c>
      <c r="E41" s="99" t="s">
        <v>27</v>
      </c>
      <c r="F41" s="113" t="s">
        <v>6</v>
      </c>
    </row>
    <row r="42" spans="2:6" ht="15.75" thickBot="1">
      <c r="B42" s="25"/>
      <c r="C42" s="61">
        <f>IFERROR((C36/12)*Identificação!$E$25,"0")</f>
        <v>0</v>
      </c>
      <c r="D42" s="62">
        <f>IFERROR((D36/12)*Identificação!$E$25,"0")</f>
        <v>0</v>
      </c>
      <c r="E42" s="63">
        <f>IFERROR((E36/12)*Identificação!$E$25,"0")</f>
        <v>0</v>
      </c>
      <c r="F42" s="83">
        <f>SUM(C42:E42)</f>
        <v>0</v>
      </c>
    </row>
    <row r="43" spans="2:6" ht="15"/>
    <row r="44" spans="2:6" ht="15" hidden="1"/>
    <row r="45" spans="2:6" ht="15" hidden="1"/>
    <row r="46" spans="2:6" ht="15" hidden="1"/>
    <row r="47" spans="2:6" ht="15" hidden="1"/>
    <row r="48" spans="2:6" ht="15" hidden="1"/>
    <row r="49" ht="15" hidden="1"/>
    <row r="50" ht="15" hidden="1"/>
    <row r="51" ht="15" hidden="1"/>
    <row r="52" ht="15" hidden="1"/>
    <row r="53" ht="15" hidden="1"/>
    <row r="54" ht="15" hidden="1"/>
    <row r="55" ht="15" hidden="1" customHeight="1"/>
    <row r="56" ht="15" hidden="1" customHeight="1"/>
    <row r="57" ht="15" hidden="1" customHeight="1"/>
  </sheetData>
  <sheetProtection sheet="1" objects="1" scenarios="1"/>
  <mergeCells count="6">
    <mergeCell ref="C40:F40"/>
    <mergeCell ref="B20:F20"/>
    <mergeCell ref="B22:B23"/>
    <mergeCell ref="C22:F22"/>
    <mergeCell ref="B21:C21"/>
    <mergeCell ref="D21:F21"/>
  </mergeCells>
  <dataValidations count="1">
    <dataValidation type="date" allowBlank="1" showInputMessage="1" showErrorMessage="1" errorTitle="Competência de consulta da PPI" error="Atenção! Digite a competência de consulta no formato &quot;mm/aaaa&quot;." promptTitle="Competência de consulta da PPI" prompt="Digite a competência de consulta no formato &quot;mm/aaaa&quot;." sqref="D21:F21" xr:uid="{00000000-0002-0000-0600-000000000000}">
      <formula1>44197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showGridLines="0" showRowColHeaders="0" zoomScaleNormal="100" workbookViewId="0"/>
  </sheetViews>
  <sheetFormatPr defaultColWidth="0" defaultRowHeight="0" customHeight="1" zeroHeight="1"/>
  <cols>
    <col min="1" max="8" width="23.7109375" customWidth="1"/>
    <col min="9" max="16384" width="9.140625" hidden="1"/>
  </cols>
  <sheetData>
    <row r="1" spans="2:6" ht="14.45" customHeight="1"/>
    <row r="2" spans="2:6" ht="14.45" customHeight="1"/>
    <row r="3" spans="2:6" ht="14.45" customHeight="1"/>
    <row r="4" spans="2:6" ht="14.45" customHeight="1"/>
    <row r="5" spans="2:6" ht="14.45" customHeight="1"/>
    <row r="6" spans="2:6" ht="14.45" customHeight="1"/>
    <row r="7" spans="2:6" ht="14.45" customHeight="1"/>
    <row r="8" spans="2:6" s="15" customFormat="1" ht="3.75" customHeight="1"/>
    <row r="9" spans="2:6" ht="15"/>
    <row r="10" spans="2:6" ht="15"/>
    <row r="11" spans="2:6" ht="15"/>
    <row r="12" spans="2:6" ht="15"/>
    <row r="13" spans="2:6" ht="15" hidden="1" customHeight="1"/>
    <row r="14" spans="2:6" ht="15.75" thickBot="1"/>
    <row r="15" spans="2:6" ht="23.25">
      <c r="B15" s="289" t="s">
        <v>1111</v>
      </c>
      <c r="C15" s="290"/>
      <c r="D15" s="290"/>
      <c r="E15" s="291"/>
      <c r="F15" s="292"/>
    </row>
    <row r="16" spans="2:6" ht="15">
      <c r="B16" s="296" t="s">
        <v>1112</v>
      </c>
      <c r="C16" s="297"/>
      <c r="D16" s="286"/>
      <c r="E16" s="287"/>
      <c r="F16" s="298"/>
    </row>
    <row r="17" spans="2:6" ht="15">
      <c r="B17" s="293" t="s">
        <v>1040</v>
      </c>
      <c r="C17" s="253" t="s">
        <v>1025</v>
      </c>
      <c r="D17" s="253"/>
      <c r="E17" s="294"/>
      <c r="F17" s="295"/>
    </row>
    <row r="18" spans="2:6" ht="30">
      <c r="B18" s="293"/>
      <c r="C18" s="97" t="s">
        <v>1026</v>
      </c>
      <c r="D18" s="96" t="s">
        <v>1027</v>
      </c>
      <c r="E18" s="99" t="s">
        <v>27</v>
      </c>
      <c r="F18" s="114" t="s">
        <v>6</v>
      </c>
    </row>
    <row r="19" spans="2:6" ht="30">
      <c r="B19" s="191" t="s">
        <v>1041</v>
      </c>
      <c r="C19" s="161"/>
      <c r="D19" s="161"/>
      <c r="E19" s="161"/>
      <c r="F19" s="199">
        <f t="shared" ref="F19:F28" si="0">SUM(C19:E19)</f>
        <v>0</v>
      </c>
    </row>
    <row r="20" spans="2:6" ht="24.95" customHeight="1">
      <c r="B20" s="164" t="s">
        <v>1042</v>
      </c>
      <c r="C20" s="161"/>
      <c r="D20" s="161"/>
      <c r="E20" s="161"/>
      <c r="F20" s="199">
        <f t="shared" si="0"/>
        <v>0</v>
      </c>
    </row>
    <row r="21" spans="2:6" ht="45">
      <c r="B21" s="164" t="s">
        <v>1043</v>
      </c>
      <c r="C21" s="161"/>
      <c r="D21" s="161"/>
      <c r="E21" s="161"/>
      <c r="F21" s="199">
        <f t="shared" si="0"/>
        <v>0</v>
      </c>
    </row>
    <row r="22" spans="2:6" ht="30">
      <c r="B22" s="164" t="s">
        <v>1044</v>
      </c>
      <c r="C22" s="163"/>
      <c r="D22" s="163"/>
      <c r="E22" s="163"/>
      <c r="F22" s="199">
        <f t="shared" si="0"/>
        <v>0</v>
      </c>
    </row>
    <row r="23" spans="2:6" ht="30">
      <c r="B23" s="164" t="s">
        <v>1045</v>
      </c>
      <c r="C23" s="161"/>
      <c r="D23" s="161"/>
      <c r="E23" s="161"/>
      <c r="F23" s="199">
        <f t="shared" si="0"/>
        <v>0</v>
      </c>
    </row>
    <row r="24" spans="2:6" ht="60">
      <c r="B24" s="164" t="s">
        <v>1046</v>
      </c>
      <c r="C24" s="161"/>
      <c r="D24" s="161"/>
      <c r="E24" s="161"/>
      <c r="F24" s="199">
        <f t="shared" si="0"/>
        <v>0</v>
      </c>
    </row>
    <row r="25" spans="2:6" ht="24.95" customHeight="1">
      <c r="B25" s="164" t="s">
        <v>1047</v>
      </c>
      <c r="C25" s="161"/>
      <c r="D25" s="161"/>
      <c r="E25" s="161"/>
      <c r="F25" s="199">
        <f t="shared" si="0"/>
        <v>0</v>
      </c>
    </row>
    <row r="26" spans="2:6" ht="30">
      <c r="B26" s="164" t="s">
        <v>1048</v>
      </c>
      <c r="C26" s="161"/>
      <c r="D26" s="161"/>
      <c r="E26" s="161"/>
      <c r="F26" s="199">
        <f t="shared" si="0"/>
        <v>0</v>
      </c>
    </row>
    <row r="27" spans="2:6" ht="30">
      <c r="B27" s="164" t="s">
        <v>1049</v>
      </c>
      <c r="C27" s="161"/>
      <c r="D27" s="161"/>
      <c r="E27" s="161">
        <v>5</v>
      </c>
      <c r="F27" s="199">
        <f t="shared" si="0"/>
        <v>5</v>
      </c>
    </row>
    <row r="28" spans="2:6" ht="30">
      <c r="B28" s="164" t="s">
        <v>1050</v>
      </c>
      <c r="C28" s="161"/>
      <c r="D28" s="162"/>
      <c r="E28" s="161">
        <v>555</v>
      </c>
      <c r="F28" s="199">
        <f t="shared" si="0"/>
        <v>555</v>
      </c>
    </row>
    <row r="29" spans="2:6" ht="24.95" customHeight="1" thickBot="1">
      <c r="B29" s="192" t="s">
        <v>6</v>
      </c>
      <c r="C29" s="201">
        <f>SUM(C19:C28)</f>
        <v>0</v>
      </c>
      <c r="D29" s="202">
        <f>SUM(D19:D28)</f>
        <v>0</v>
      </c>
      <c r="E29" s="201">
        <f>SUM(E19:E28)</f>
        <v>560</v>
      </c>
      <c r="F29" s="200">
        <f>SUM(F19:F28)</f>
        <v>560</v>
      </c>
    </row>
    <row r="30" spans="2:6" ht="15">
      <c r="D30" s="5"/>
    </row>
    <row r="31" spans="2:6" ht="15.75" thickBot="1"/>
    <row r="32" spans="2:6" ht="26.25">
      <c r="C32" s="273" t="s">
        <v>1109</v>
      </c>
      <c r="D32" s="274"/>
      <c r="E32" s="274"/>
      <c r="F32" s="275"/>
    </row>
    <row r="33" spans="1:6" ht="30">
      <c r="C33" s="179" t="s">
        <v>1026</v>
      </c>
      <c r="D33" s="180" t="s">
        <v>1027</v>
      </c>
      <c r="E33" s="160" t="s">
        <v>27</v>
      </c>
      <c r="F33" s="181" t="s">
        <v>6</v>
      </c>
    </row>
    <row r="34" spans="1:6" ht="15.75" thickBot="1">
      <c r="C34" s="203">
        <f>IFERROR((C29/12)*Identificação!$E$25,"0")</f>
        <v>0</v>
      </c>
      <c r="D34" s="204">
        <f>IFERROR((D29/12)*Identificação!$E$25,"0")</f>
        <v>0</v>
      </c>
      <c r="E34" s="205">
        <f>IFERROR((E29/12)*Identificação!$E$25,"0")</f>
        <v>326.66666666666663</v>
      </c>
      <c r="F34" s="206">
        <f>SUM(C34:E34)</f>
        <v>326.66666666666663</v>
      </c>
    </row>
    <row r="35" spans="1:6" ht="15"/>
    <row r="36" spans="1:6" ht="15" hidden="1" customHeight="1"/>
    <row r="37" spans="1:6" ht="15" hidden="1" customHeight="1"/>
    <row r="38" spans="1:6" ht="15" hidden="1" customHeight="1"/>
    <row r="39" spans="1:6" ht="15" hidden="1" customHeight="1"/>
    <row r="40" spans="1:6" s="159" customFormat="1" ht="7.5" customHeight="1"/>
    <row r="41" spans="1:6" ht="15" hidden="1" customHeight="1">
      <c r="A41" s="159"/>
    </row>
  </sheetData>
  <sheetProtection sheet="1" objects="1" scenarios="1"/>
  <sortState xmlns:xlrd2="http://schemas.microsoft.com/office/spreadsheetml/2017/richdata2" ref="B19:F28">
    <sortCondition ref="B19:B28"/>
  </sortState>
  <mergeCells count="6">
    <mergeCell ref="C32:F32"/>
    <mergeCell ref="B15:F15"/>
    <mergeCell ref="B17:B18"/>
    <mergeCell ref="C17:F17"/>
    <mergeCell ref="B16:C16"/>
    <mergeCell ref="D16:F16"/>
  </mergeCells>
  <dataValidations count="1">
    <dataValidation type="date" allowBlank="1" showInputMessage="1" showErrorMessage="1" errorTitle="Competência de consulta da PPI" error="Atenção! Digite a competência de consulta no formato &quot;mm/aaaa&quot;." promptTitle="Competência de consulta da PPI" prompt="Digite a competência de consulta no formato &quot;mm/aaaa&quot;." sqref="D16:F16" xr:uid="{00000000-0002-0000-0700-000000000000}">
      <formula1>44197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4"/>
  <sheetViews>
    <sheetView showGridLines="0" showRowColHeaders="0" zoomScaleNormal="100" workbookViewId="0"/>
  </sheetViews>
  <sheetFormatPr defaultColWidth="0" defaultRowHeight="15" zeroHeight="1"/>
  <cols>
    <col min="1" max="8" width="23.7109375" customWidth="1"/>
    <col min="9" max="16384" width="9.140625" hidden="1"/>
  </cols>
  <sheetData>
    <row r="1" spans="2:6" ht="14.45" customHeight="1"/>
    <row r="2" spans="2:6" ht="14.45" customHeight="1"/>
    <row r="3" spans="2:6" ht="14.45" customHeight="1"/>
    <row r="4" spans="2:6" ht="14.45" customHeight="1"/>
    <row r="5" spans="2:6" ht="14.45" customHeight="1"/>
    <row r="6" spans="2:6" ht="14.45" customHeight="1"/>
    <row r="7" spans="2:6" ht="14.45" customHeight="1"/>
    <row r="8" spans="2:6"/>
    <row r="9" spans="2:6"/>
    <row r="10" spans="2:6"/>
    <row r="11" spans="2:6" ht="15.75" thickBot="1"/>
    <row r="12" spans="2:6" ht="48" customHeight="1">
      <c r="B12" s="14"/>
      <c r="C12" s="306" t="s">
        <v>1113</v>
      </c>
      <c r="D12" s="307"/>
      <c r="E12" s="307"/>
      <c r="F12" s="308"/>
    </row>
    <row r="13" spans="2:6">
      <c r="B13" s="16"/>
      <c r="C13" s="303" t="s">
        <v>1</v>
      </c>
      <c r="D13" s="304"/>
      <c r="E13" s="304"/>
      <c r="F13" s="305"/>
    </row>
    <row r="14" spans="2:6">
      <c r="B14" s="16"/>
      <c r="C14" s="38" t="s">
        <v>1051</v>
      </c>
      <c r="D14" s="45"/>
      <c r="E14" s="37" t="s">
        <v>1052</v>
      </c>
      <c r="F14" s="128"/>
    </row>
    <row r="15" spans="2:6">
      <c r="B15" s="16"/>
      <c r="C15" s="98"/>
      <c r="D15" s="134" t="s">
        <v>4</v>
      </c>
      <c r="E15" s="135" t="s">
        <v>5</v>
      </c>
      <c r="F15" s="136" t="s">
        <v>6</v>
      </c>
    </row>
    <row r="16" spans="2:6">
      <c r="B16" s="13"/>
      <c r="C16" s="131" t="s">
        <v>25</v>
      </c>
      <c r="D16" s="137"/>
      <c r="E16" s="137"/>
      <c r="F16" s="139">
        <f>SUM(D16:E16)</f>
        <v>0</v>
      </c>
    </row>
    <row r="17" spans="2:6" ht="30">
      <c r="B17" s="16"/>
      <c r="C17" s="24" t="s">
        <v>1027</v>
      </c>
      <c r="D17" s="137"/>
      <c r="E17" s="137"/>
      <c r="F17" s="139">
        <f>SUM(D17:E17)</f>
        <v>0</v>
      </c>
    </row>
    <row r="18" spans="2:6">
      <c r="B18" s="15"/>
      <c r="C18" s="132" t="s">
        <v>27</v>
      </c>
      <c r="D18" s="137"/>
      <c r="E18" s="137"/>
      <c r="F18" s="139">
        <f>SUM(D18:E18)</f>
        <v>0</v>
      </c>
    </row>
    <row r="19" spans="2:6" ht="15.75" thickBot="1">
      <c r="B19" s="13"/>
      <c r="C19" s="133" t="s">
        <v>6</v>
      </c>
      <c r="D19" s="140">
        <f>SUM(D16:D18)</f>
        <v>0</v>
      </c>
      <c r="E19" s="140">
        <f>SUM(E16:E18)</f>
        <v>0</v>
      </c>
      <c r="F19" s="141">
        <f>SUM(D19:E19)</f>
        <v>0</v>
      </c>
    </row>
    <row r="20" spans="2:6" s="15" customFormat="1">
      <c r="B20" s="13"/>
      <c r="C20" s="302" t="s">
        <v>9</v>
      </c>
      <c r="D20" s="302"/>
      <c r="E20" s="302"/>
      <c r="F20" s="302"/>
    </row>
    <row r="21" spans="2:6" s="15" customFormat="1" ht="15.75" thickBot="1">
      <c r="B21" s="13"/>
      <c r="C21" s="13"/>
      <c r="D21" s="13"/>
      <c r="E21" s="13"/>
      <c r="F21" s="13"/>
    </row>
    <row r="22" spans="2:6" ht="51.75" customHeight="1">
      <c r="B22" s="15"/>
      <c r="C22" s="299" t="s">
        <v>1053</v>
      </c>
      <c r="D22" s="300"/>
      <c r="E22" s="300"/>
      <c r="F22" s="301"/>
    </row>
    <row r="23" spans="2:6" ht="30">
      <c r="C23" s="100" t="s">
        <v>1026</v>
      </c>
      <c r="D23" s="101" t="s">
        <v>1027</v>
      </c>
      <c r="E23" s="99" t="s">
        <v>27</v>
      </c>
      <c r="F23" s="36" t="s">
        <v>6</v>
      </c>
    </row>
    <row r="24" spans="2:6" ht="15.75" thickBot="1">
      <c r="C24" s="75" t="str">
        <f>IF(F16&lt;&gt;0,(F16/12)*Identificação!$E$25,"0")</f>
        <v>0</v>
      </c>
      <c r="D24" s="127" t="str">
        <f>IF(F17&lt;&gt;0,(F17/12)*Identificação!$E$25,"0")</f>
        <v>0</v>
      </c>
      <c r="E24" s="82" t="str">
        <f>IF(F18&lt;&gt;0,(F18/12)*Identificação!$E$25,"0")</f>
        <v>0</v>
      </c>
      <c r="F24" s="83">
        <f>SUM(C24:E24)</f>
        <v>0</v>
      </c>
    </row>
    <row r="25" spans="2:6"/>
    <row r="26" spans="2:6" s="159" customFormat="1" ht="7.5" customHeight="1"/>
    <row r="27" spans="2:6"/>
    <row r="28" spans="2:6"/>
    <row r="29" spans="2:6"/>
    <row r="30" spans="2:6"/>
    <row r="31" spans="2:6"/>
    <row r="32" spans="2:6"/>
    <row r="33"/>
    <row r="34"/>
    <row r="35"/>
    <row r="36"/>
    <row r="37"/>
    <row r="38"/>
    <row r="39"/>
    <row r="40"/>
    <row r="41"/>
    <row r="42"/>
    <row r="43"/>
    <row r="44"/>
  </sheetData>
  <sheetProtection sheet="1" objects="1" scenarios="1"/>
  <mergeCells count="4">
    <mergeCell ref="C22:F22"/>
    <mergeCell ref="C20:F20"/>
    <mergeCell ref="C13:F13"/>
    <mergeCell ref="C12:F12"/>
  </mergeCells>
  <dataValidations count="2">
    <dataValidation type="date" allowBlank="1" showInputMessage="1" showErrorMessage="1" errorTitle="Período de análise" error="Atenção! Insira a data de início do período de análise no formato &quot;mm/aaaa&quot;." promptTitle="Período de análise" prompt="Insira a data de início do período de análise no formato &quot;mm/aaaa&quot;." sqref="D14" xr:uid="{00000000-0002-0000-0800-000000000000}">
      <formula1>43831</formula1>
      <formula2>47848</formula2>
    </dataValidation>
    <dataValidation type="date" allowBlank="1" showInputMessage="1" showErrorMessage="1" errorTitle="Período de análise" error="Atenção! Insira a data de início do período de análise no formato &quot;mm/aaaa&quot;." promptTitle="Período de análise" prompt="Insira a data final do período de análise no formato &quot;mm/aaaa&quot;." sqref="F14" xr:uid="{00000000-0002-0000-0800-000001000000}">
      <formula1>43831</formula1>
      <formula2>47848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Produção MAC (2)</vt:lpstr>
      <vt:lpstr>Apresentação</vt:lpstr>
      <vt:lpstr>Identificação</vt:lpstr>
      <vt:lpstr>Dados</vt:lpstr>
      <vt:lpstr>CNES</vt:lpstr>
      <vt:lpstr>PPI MAC</vt:lpstr>
      <vt:lpstr>Incentivos Federais</vt:lpstr>
      <vt:lpstr>Incentivos Estaduais</vt:lpstr>
      <vt:lpstr>Produção MAC</vt:lpstr>
      <vt:lpstr>Produção FAEC</vt:lpstr>
      <vt:lpstr>Informações Municipais</vt:lpstr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Melo</dc:creator>
  <cp:keywords/>
  <dc:description/>
  <cp:lastModifiedBy>Heloísa Rodrigues</cp:lastModifiedBy>
  <cp:revision/>
  <dcterms:created xsi:type="dcterms:W3CDTF">2021-06-07T16:49:39Z</dcterms:created>
  <dcterms:modified xsi:type="dcterms:W3CDTF">2024-04-04T19:20:10Z</dcterms:modified>
  <cp:category/>
  <cp:contentStatus/>
</cp:coreProperties>
</file>