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355" windowHeight="4305"/>
  </bookViews>
  <sheets>
    <sheet name="Plan1" sheetId="1" r:id="rId1"/>
    <sheet name="Convenios" sheetId="5" r:id="rId2"/>
  </sheets>
  <externalReferences>
    <externalReference r:id="rId3"/>
  </externalReferences>
  <definedNames>
    <definedName name="_xlnm._FilterDatabase" localSheetId="0" hidden="1">Plan1!$A$2:$N$111</definedName>
    <definedName name="tipologia1">'[1]Cons. RR'!$A$3:$A$16</definedName>
  </definedNames>
  <calcPr calcId="145621"/>
</workbook>
</file>

<file path=xl/calcChain.xml><?xml version="1.0" encoding="utf-8"?>
<calcChain xmlns="http://schemas.openxmlformats.org/spreadsheetml/2006/main">
  <c r="L108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3" i="1"/>
  <c r="L111" i="1" l="1"/>
  <c r="I19" i="1" l="1"/>
  <c r="I20" i="1"/>
  <c r="N111" i="1" l="1"/>
  <c r="H37" i="5"/>
  <c r="H20" i="5"/>
  <c r="H111" i="1" l="1"/>
  <c r="J111" i="1"/>
  <c r="K111" i="1"/>
  <c r="K44" i="1"/>
  <c r="I108" i="1"/>
  <c r="I109" i="1"/>
  <c r="I105" i="1"/>
  <c r="I106" i="1"/>
  <c r="I104" i="1"/>
  <c r="I92" i="1"/>
  <c r="I64" i="1"/>
  <c r="I65" i="1"/>
  <c r="I63" i="1"/>
  <c r="I51" i="1"/>
  <c r="I48" i="1"/>
  <c r="I47" i="1"/>
  <c r="I44" i="1"/>
  <c r="I46" i="1"/>
  <c r="I50" i="1"/>
  <c r="I21" i="1"/>
  <c r="I3" i="1"/>
  <c r="I111" i="1" s="1"/>
  <c r="I56" i="1"/>
  <c r="F111" i="1" l="1"/>
  <c r="G111" i="1"/>
</calcChain>
</file>

<file path=xl/sharedStrings.xml><?xml version="1.0" encoding="utf-8"?>
<sst xmlns="http://schemas.openxmlformats.org/spreadsheetml/2006/main" count="280" uniqueCount="201">
  <si>
    <t>Município</t>
  </si>
  <si>
    <t>Além Paraíba</t>
  </si>
  <si>
    <t>Estrela Dalva</t>
  </si>
  <si>
    <t>Pirapetinha</t>
  </si>
  <si>
    <t>Santo Antônio de Aventureiro</t>
  </si>
  <si>
    <t>Volta Grande</t>
  </si>
  <si>
    <t>Caiana</t>
  </si>
  <si>
    <t>Caparaó</t>
  </si>
  <si>
    <t>Carangola</t>
  </si>
  <si>
    <t>Divino</t>
  </si>
  <si>
    <t>Espera Feliz</t>
  </si>
  <si>
    <t>Faria Lemos</t>
  </si>
  <si>
    <t>Fervedouro</t>
  </si>
  <si>
    <t>Orizânia</t>
  </si>
  <si>
    <t>Pedra Bonita</t>
  </si>
  <si>
    <t>Pedra Dourada</t>
  </si>
  <si>
    <t>Tombos</t>
  </si>
  <si>
    <t>Andrelândia</t>
  </si>
  <si>
    <t>Arantina</t>
  </si>
  <si>
    <t>Belmiro Braga</t>
  </si>
  <si>
    <t>Bias Fortes</t>
  </si>
  <si>
    <t>Boacaina de Minas</t>
  </si>
  <si>
    <t>Bom Jardim de Minas</t>
  </si>
  <si>
    <t>Chácara</t>
  </si>
  <si>
    <t>Chiador</t>
  </si>
  <si>
    <t>Coronel Pacheco</t>
  </si>
  <si>
    <t>Ewbank da Câmara</t>
  </si>
  <si>
    <t>Goianá</t>
  </si>
  <si>
    <t>Juiz de Fora</t>
  </si>
  <si>
    <t>Liberdade</t>
  </si>
  <si>
    <t>Lima Duarte</t>
  </si>
  <si>
    <t>Matias Barbosa</t>
  </si>
  <si>
    <t>Olaria</t>
  </si>
  <si>
    <t>Passa-Vinte</t>
  </si>
  <si>
    <t>Pedro Teixeira</t>
  </si>
  <si>
    <t>Piau</t>
  </si>
  <si>
    <t>Rio Novo</t>
  </si>
  <si>
    <t>Rio Preto</t>
  </si>
  <si>
    <t>Santa Bárbara do Monte Verde</t>
  </si>
  <si>
    <t>Santa Rita de Jacutinga</t>
  </si>
  <si>
    <t>Santana do Deserto</t>
  </si>
  <si>
    <t>Simão Pereira</t>
  </si>
  <si>
    <t>Argirita</t>
  </si>
  <si>
    <t>Astolfo Dutra</t>
  </si>
  <si>
    <t>Cataguases</t>
  </si>
  <si>
    <t>Dona Eusébia</t>
  </si>
  <si>
    <t>Itamarati de Minas</t>
  </si>
  <si>
    <t>Laranjal</t>
  </si>
  <si>
    <t>Leopoldina</t>
  </si>
  <si>
    <t>Palma</t>
  </si>
  <si>
    <t>Recreio</t>
  </si>
  <si>
    <t>Santana de Cataguases</t>
  </si>
  <si>
    <t>Antônio Prado de Minas</t>
  </si>
  <si>
    <t>Barão de Monte Alto</t>
  </si>
  <si>
    <t>Eugenópolis</t>
  </si>
  <si>
    <t>Miradouro</t>
  </si>
  <si>
    <t>Miraí</t>
  </si>
  <si>
    <t>Muriaé</t>
  </si>
  <si>
    <t>Ptrocínio do Muriaé</t>
  </si>
  <si>
    <t>Rosário da Limeira</t>
  </si>
  <si>
    <t>São Francisco do Glória</t>
  </si>
  <si>
    <t>São Sebastião da Vargem Alegre</t>
  </si>
  <si>
    <t>Vieiras</t>
  </si>
  <si>
    <t>Aracitaba</t>
  </si>
  <si>
    <t>Oliveira Fortes</t>
  </si>
  <si>
    <t>Santos Dumont</t>
  </si>
  <si>
    <t>Bicas</t>
  </si>
  <si>
    <t>Descoberto</t>
  </si>
  <si>
    <t>Guarará</t>
  </si>
  <si>
    <t>Mar de Espanha</t>
  </si>
  <si>
    <t>Maripá de Minas</t>
  </si>
  <si>
    <t>Pequeri</t>
  </si>
  <si>
    <t>Rochedo de Minas</t>
  </si>
  <si>
    <t>São João Nepomuceno</t>
  </si>
  <si>
    <t>Senador Cortes</t>
  </si>
  <si>
    <t>Brás Pires</t>
  </si>
  <si>
    <t>Coimbra</t>
  </si>
  <si>
    <t>Divinésia</t>
  </si>
  <si>
    <t>Dores do Turvo</t>
  </si>
  <si>
    <t>Ervália</t>
  </si>
  <si>
    <t>Guarani</t>
  </si>
  <si>
    <t>Guidoval</t>
  </si>
  <si>
    <t>Guiricema</t>
  </si>
  <si>
    <t>Mercês</t>
  </si>
  <si>
    <t>Piraúba</t>
  </si>
  <si>
    <t>Presidente Bernardes</t>
  </si>
  <si>
    <t>Rio Pomba</t>
  </si>
  <si>
    <t>Rodeiro</t>
  </si>
  <si>
    <t>São Geraldo</t>
  </si>
  <si>
    <t>Senador Firmino</t>
  </si>
  <si>
    <t>Silveirânia</t>
  </si>
  <si>
    <t>Tabuleiro</t>
  </si>
  <si>
    <t>Tocantins</t>
  </si>
  <si>
    <t>Ubá</t>
  </si>
  <si>
    <t>Visconde do Rio Branco</t>
  </si>
  <si>
    <t>SAMU</t>
  </si>
  <si>
    <t>USA</t>
  </si>
  <si>
    <t>USB</t>
  </si>
  <si>
    <t>Instituição</t>
  </si>
  <si>
    <t>Tipologia</t>
  </si>
  <si>
    <t>Nível IV</t>
  </si>
  <si>
    <t>Prefeitura Municipal Bom Jardim de Minas</t>
  </si>
  <si>
    <t>Irmandade Santa Izabel</t>
  </si>
  <si>
    <t>Hospital Jorge Caetano de Mattos</t>
  </si>
  <si>
    <t>Prfeitura Municipal de Presidente Bernardes</t>
  </si>
  <si>
    <t>Hospital São Salvador</t>
  </si>
  <si>
    <t>Nível III</t>
  </si>
  <si>
    <t>Santa Casa de Misericórdia de Lima Duarte (1)</t>
  </si>
  <si>
    <t>Casa de Caridade Leopoldinense</t>
  </si>
  <si>
    <t>Hospital Misericórdia de Santos Dumont (1)</t>
  </si>
  <si>
    <t>Associação de Caridade São João Nepomuceno</t>
  </si>
  <si>
    <t>Hospital São Vicente de Paulo Rio Pomba</t>
  </si>
  <si>
    <t>Associação Beneficiente São João Batista</t>
  </si>
  <si>
    <t>Casa de Caridade de Carangola</t>
  </si>
  <si>
    <t>Nível II</t>
  </si>
  <si>
    <t>Hospital de Cataguases</t>
  </si>
  <si>
    <t>Hospital São Paulo</t>
  </si>
  <si>
    <t>Hospital e Maternidade Therezinha de Jesus (2)</t>
  </si>
  <si>
    <t>Nível I (Trauma) + AVC</t>
  </si>
  <si>
    <t>Santa Casa de Misericórdia de Juiz de Fora</t>
  </si>
  <si>
    <t>Nível I (IAM)</t>
  </si>
  <si>
    <t>Prontocor Muriaé Ltda</t>
  </si>
  <si>
    <t>Hospital Dr. João Felício Ltda</t>
  </si>
  <si>
    <t>(1) Induzido a Nível II</t>
  </si>
  <si>
    <t>(2) Será substituído pelo Hospital Regional após conclusão das obras.</t>
  </si>
  <si>
    <t>Prefeitura Municipal de Andrelândia</t>
  </si>
  <si>
    <t>Custeio Estadual Anual</t>
  </si>
  <si>
    <t>Nivel I (IAM)</t>
  </si>
  <si>
    <t>Nivel I (AVC+IAM)</t>
  </si>
  <si>
    <t>Porta</t>
  </si>
  <si>
    <t>Irmandade da Santa Casa de Misericórdia de Cataguases</t>
  </si>
  <si>
    <t>Salas de Estabilização</t>
  </si>
  <si>
    <t>Leitos de Retaguarda</t>
  </si>
  <si>
    <t>Hospital Regional</t>
  </si>
  <si>
    <t>Hospital Santa Isabel</t>
  </si>
  <si>
    <t>Hospital Ana Nery</t>
  </si>
  <si>
    <t>Hospital São Vicente de Paulo de Ubá</t>
  </si>
  <si>
    <t>Hospital São José de Bicas</t>
  </si>
  <si>
    <t>Hospital Evangélico de Carangola</t>
  </si>
  <si>
    <t>Hospital Regional Joao Penido</t>
  </si>
  <si>
    <t>Hospital Dr Mozart Geraldo Teixeira</t>
  </si>
  <si>
    <t>Hospital São Vicente de Paulo de Juiz de Fora</t>
  </si>
  <si>
    <t xml:space="preserve">Casa de Saúde Santa Lucia </t>
  </si>
  <si>
    <t>Hospital São Januário</t>
  </si>
  <si>
    <t>Casa de Saúde Santa Rosa</t>
  </si>
  <si>
    <t>Serviço de Atenção Domiciliar</t>
  </si>
  <si>
    <t>Unidade de Pronto Atendimento</t>
  </si>
  <si>
    <t>CONVÊNIOS CELEBRADOS ENTRE A SES E A MACRO SUDESTE</t>
  </si>
  <si>
    <t>Nº</t>
  </si>
  <si>
    <t>ANO</t>
  </si>
  <si>
    <t>AÇÃO</t>
  </si>
  <si>
    <t>Vínculo Rede U/E</t>
  </si>
  <si>
    <t>MUNICÍPIO</t>
  </si>
  <si>
    <t>CONVENENTE</t>
  </si>
  <si>
    <t>OBJETO</t>
  </si>
  <si>
    <t>VALOR SOLICTADO</t>
  </si>
  <si>
    <t>OBSERVAÇÃO</t>
  </si>
  <si>
    <t>Macro Sudeste</t>
  </si>
  <si>
    <t>Prefeitura Municipal de Leopoldina</t>
  </si>
  <si>
    <t>Investimento, visando à aquisição de equipamentos e outros materiais de permanentes para Unidade Ambulatorial Especializada Multiprofissional do Prédio anexo ao Hospital, com vistas ao fortalecimento técnico operacional e atendimento ao Sistema Único de Saúde de Minas Gerais</t>
  </si>
  <si>
    <t>Casa de Caridade Leopoldnense</t>
  </si>
  <si>
    <t>Investimento, visando à Construção do Pronto Socorro e do Centro de Tratamento Intensivo</t>
  </si>
  <si>
    <t>Hospital São Paulo - Casa de Caridade de Muriaé</t>
  </si>
  <si>
    <t xml:space="preserve"> Investimento, visando à reforma e ampliação da área destinada ao atendimento de Urgência e Emergência do Pronto Socorro</t>
  </si>
  <si>
    <t>Investimento, visando à reforma e ampliação da UTi adulto (aumento de 10 leitos) da Casa de Caridade</t>
  </si>
  <si>
    <t>Hospital de Santa Isabel</t>
  </si>
  <si>
    <t>Investimento, visando à realização de obras de ampliação e reforma do espaço físico destinado ao serviço de urgência e emergência, visando melhorar a qualidade dos serviços prestados</t>
  </si>
  <si>
    <t>Associação de Caridadde de São João Nepomuceno</t>
  </si>
  <si>
    <t>Custeio, visando à aquisição de medicamentos e outros materiais de consumo</t>
  </si>
  <si>
    <t>JUIZ DE FORA</t>
  </si>
  <si>
    <t>CISDESTE</t>
  </si>
  <si>
    <t>Custeio, visando à realização de curso introdutório de capacitação de profissionais do Samu da macrorregião Sudeste</t>
  </si>
  <si>
    <t>Santa Casa de Misericórdia</t>
  </si>
  <si>
    <t>Investimento, visando à reforma e ampliação da Santa Casa</t>
  </si>
  <si>
    <t>Hospital e Maternidade Therezinha de Jesus</t>
  </si>
  <si>
    <t>Investimento, visando à construção da garagem e do Centro de Trauma</t>
  </si>
  <si>
    <t>Hospital Regional/Prefeitura Municipal</t>
  </si>
  <si>
    <t>Investimento, visando à construção do Hospital Regional</t>
  </si>
  <si>
    <t>Investimento, visando à aquisição de equipamentos hospitalares</t>
  </si>
  <si>
    <t>TOTAL</t>
  </si>
  <si>
    <t>CONVÊNIOS A SEREM CELEBRADOS ENTRE A SES E A MACRO SUDESTE</t>
  </si>
  <si>
    <t>Reforma e ampliação da UTI Neonatal</t>
  </si>
  <si>
    <t>Documentação pendente</t>
  </si>
  <si>
    <t>Reforma e ampliação da UTI Adulto</t>
  </si>
  <si>
    <t>Construção do Pronto Atendimento</t>
  </si>
  <si>
    <t>Juíz de Fora</t>
  </si>
  <si>
    <t>Hospital e Maternidade Terezinha de Jesus</t>
  </si>
  <si>
    <t>Laboratório, Diálise</t>
  </si>
  <si>
    <t>Reforma e ampliação Centro Cirúrgico, Internação, Passarela e Heliponto</t>
  </si>
  <si>
    <t>Santos Dumond</t>
  </si>
  <si>
    <t>Hospital de Misericórdia</t>
  </si>
  <si>
    <t>Adequação e melhoramento da estrutura física do Hospital</t>
  </si>
  <si>
    <t>Aquisição de Equipamentos Hospitalares</t>
  </si>
  <si>
    <t>Investimento Estadual</t>
  </si>
  <si>
    <t>Objeto Convênio</t>
  </si>
  <si>
    <t>Valor Convenio</t>
  </si>
  <si>
    <t>Custeio Federal*</t>
  </si>
  <si>
    <t>Custeio Federal**</t>
  </si>
  <si>
    <t>Custeio Federal Anual*</t>
  </si>
  <si>
    <t>(**) Aguardando aprovação do MS</t>
  </si>
  <si>
    <t>(*) Aguardando aprovação do MS. Se não aprovado, o valor será repassado pelo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</si>
</sst>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26"/>
      <color rgb="FFFF0000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336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3" borderId="3" xfId="0" applyFont="1" applyFill="1" applyBorder="1"/>
    <xf numFmtId="0" fontId="7" fillId="0" borderId="1" xfId="0" applyFont="1" applyBorder="1"/>
    <xf numFmtId="0" fontId="5" fillId="0" borderId="1" xfId="0" applyFont="1" applyBorder="1"/>
    <xf numFmtId="164" fontId="3" fillId="4" borderId="1" xfId="1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/>
    <xf numFmtId="0" fontId="0" fillId="0" borderId="0" xfId="0"/>
    <xf numFmtId="0" fontId="5" fillId="0" borderId="1" xfId="0" applyFont="1" applyBorder="1"/>
    <xf numFmtId="164" fontId="4" fillId="3" borderId="3" xfId="0" applyNumberFormat="1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 applyAlignment="1"/>
    <xf numFmtId="164" fontId="3" fillId="4" borderId="4" xfId="1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/>
    <xf numFmtId="0" fontId="5" fillId="0" borderId="9" xfId="0" applyFont="1" applyBorder="1" applyAlignment="1">
      <alignment horizontal="left" vertical="center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4" borderId="7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vertical="center" wrapText="1"/>
    </xf>
    <xf numFmtId="164" fontId="3" fillId="5" borderId="7" xfId="1" applyNumberFormat="1" applyFont="1" applyFill="1" applyBorder="1" applyAlignment="1">
      <alignment horizontal="center" vertical="center" wrapText="1"/>
    </xf>
    <xf numFmtId="44" fontId="4" fillId="3" borderId="3" xfId="2" applyFont="1" applyFill="1" applyBorder="1"/>
    <xf numFmtId="0" fontId="10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44" fontId="11" fillId="0" borderId="17" xfId="2" applyNumberFormat="1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44" fontId="10" fillId="0" borderId="17" xfId="0" applyNumberFormat="1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wrapText="1"/>
    </xf>
    <xf numFmtId="44" fontId="13" fillId="7" borderId="17" xfId="0" applyNumberFormat="1" applyFont="1" applyFill="1" applyBorder="1"/>
    <xf numFmtId="44" fontId="11" fillId="0" borderId="17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164" fontId="3" fillId="4" borderId="8" xfId="1" applyNumberFormat="1" applyFont="1" applyFill="1" applyBorder="1" applyAlignment="1">
      <alignment horizontal="center" vertical="center" wrapText="1"/>
    </xf>
    <xf numFmtId="164" fontId="3" fillId="4" borderId="6" xfId="1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/>
    </xf>
    <xf numFmtId="44" fontId="5" fillId="0" borderId="7" xfId="0" applyNumberFormat="1" applyFont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6" borderId="13" xfId="7" applyFont="1" applyFill="1" applyBorder="1" applyAlignment="1">
      <alignment horizontal="center" vertical="center" wrapText="1"/>
    </xf>
    <xf numFmtId="0" fontId="9" fillId="6" borderId="15" xfId="7" applyFont="1" applyFill="1" applyBorder="1" applyAlignment="1">
      <alignment horizontal="center" vertical="center" wrapText="1"/>
    </xf>
    <xf numFmtId="0" fontId="9" fillId="6" borderId="14" xfId="7" applyFont="1" applyFill="1" applyBorder="1" applyAlignment="1">
      <alignment horizontal="center" vertical="center" wrapText="1"/>
    </xf>
    <xf numFmtId="0" fontId="9" fillId="6" borderId="16" xfId="7" applyFont="1" applyFill="1" applyBorder="1" applyAlignment="1">
      <alignment horizontal="center" vertical="center" wrapText="1"/>
    </xf>
    <xf numFmtId="0" fontId="9" fillId="6" borderId="14" xfId="7" applyFont="1" applyFill="1" applyBorder="1" applyAlignment="1">
      <alignment horizontal="center" vertical="center"/>
    </xf>
    <xf numFmtId="0" fontId="9" fillId="6" borderId="16" xfId="7" applyFont="1" applyFill="1" applyBorder="1" applyAlignment="1">
      <alignment horizontal="center" vertical="center"/>
    </xf>
    <xf numFmtId="44" fontId="11" fillId="0" borderId="14" xfId="2" applyNumberFormat="1" applyFont="1" applyFill="1" applyBorder="1" applyAlignment="1">
      <alignment horizontal="center" vertical="center" wrapText="1"/>
    </xf>
    <xf numFmtId="44" fontId="11" fillId="0" borderId="18" xfId="2" applyNumberFormat="1" applyFont="1" applyFill="1" applyBorder="1" applyAlignment="1">
      <alignment horizontal="center" vertical="center" wrapText="1"/>
    </xf>
    <xf numFmtId="44" fontId="11" fillId="0" borderId="16" xfId="2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/>
    </xf>
    <xf numFmtId="44" fontId="5" fillId="0" borderId="9" xfId="0" applyNumberFormat="1" applyFont="1" applyBorder="1"/>
    <xf numFmtId="44" fontId="5" fillId="8" borderId="1" xfId="0" applyNumberFormat="1" applyFont="1" applyFill="1" applyBorder="1"/>
    <xf numFmtId="44" fontId="4" fillId="3" borderId="9" xfId="0" applyNumberFormat="1" applyFont="1" applyFill="1" applyBorder="1"/>
  </cellXfs>
  <cellStyles count="8">
    <cellStyle name="Moeda" xfId="2" builtinId="4"/>
    <cellStyle name="Moeda 2" xfId="4"/>
    <cellStyle name="Normal" xfId="0" builtinId="0"/>
    <cellStyle name="Normal 2" xfId="3"/>
    <cellStyle name="Normal 2 2" xfId="7"/>
    <cellStyle name="Normal 3" xfId="5"/>
    <cellStyle name="Vírgula" xfId="1" builtinId="3"/>
    <cellStyle name="Vírgula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2186623/Desktop/2013.11.12_PAR%20Sudest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AMU"/>
      <sheetName val="Rede Resposta"/>
      <sheetName val="Porta"/>
      <sheetName val="Leitos"/>
      <sheetName val="Cons. RR"/>
      <sheetName val="UPA"/>
      <sheetName val="SAD"/>
      <sheetName val="Sala Estabilização"/>
      <sheetName val="Invest_Porta"/>
      <sheetName val="Invest_UTI"/>
      <sheetName val="Pop"/>
      <sheetName val="Parâmetro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Hospital Polivalente</v>
          </cell>
        </row>
        <row r="4">
          <cell r="A4" t="str">
            <v>Nível I (Trauma)</v>
          </cell>
        </row>
        <row r="5">
          <cell r="A5" t="str">
            <v>Nível I (Trauma) + AVC</v>
          </cell>
        </row>
        <row r="6">
          <cell r="A6" t="str">
            <v>Nível I (Trauma) + IAM</v>
          </cell>
        </row>
        <row r="7">
          <cell r="A7" t="str">
            <v>Nível I (AVC + IAM)</v>
          </cell>
        </row>
        <row r="8">
          <cell r="A8" t="str">
            <v>Nível I (AVC)</v>
          </cell>
        </row>
        <row r="9">
          <cell r="A9" t="str">
            <v>Nível I (IAM)</v>
          </cell>
        </row>
        <row r="10">
          <cell r="A10" t="str">
            <v>Nível II</v>
          </cell>
        </row>
        <row r="11">
          <cell r="A11" t="str">
            <v>Nível II + Nível I (AVC+IAM)</v>
          </cell>
        </row>
        <row r="12">
          <cell r="A12" t="str">
            <v>Nível II + Nível I (IAM)</v>
          </cell>
        </row>
        <row r="13">
          <cell r="A13" t="str">
            <v>Nível III</v>
          </cell>
        </row>
        <row r="14">
          <cell r="A14" t="str">
            <v>Nível IV</v>
          </cell>
        </row>
        <row r="15">
          <cell r="A15" t="str">
            <v>Pro-Urge (Micro)</v>
          </cell>
        </row>
        <row r="16">
          <cell r="A16" t="str">
            <v>Retaguarda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16"/>
  <sheetViews>
    <sheetView tabSelected="1" workbookViewId="0">
      <selection sqref="A1:A2"/>
    </sheetView>
  </sheetViews>
  <sheetFormatPr defaultRowHeight="15" x14ac:dyDescent="0.25"/>
  <cols>
    <col min="1" max="1" width="18.7109375" customWidth="1"/>
    <col min="2" max="3" width="5.42578125" customWidth="1"/>
    <col min="4" max="4" width="22.7109375" style="8" customWidth="1"/>
    <col min="5" max="5" width="11.42578125" style="8" customWidth="1"/>
    <col min="6" max="6" width="18.42578125" style="8" customWidth="1"/>
    <col min="7" max="7" width="16.85546875" style="8" customWidth="1"/>
    <col min="8" max="8" width="13.5703125" customWidth="1"/>
    <col min="9" max="9" width="17" customWidth="1"/>
    <col min="10" max="10" width="16" customWidth="1"/>
    <col min="11" max="11" width="16.28515625" customWidth="1"/>
    <col min="12" max="12" width="17" style="8" bestFit="1" customWidth="1"/>
    <col min="13" max="13" width="30" customWidth="1"/>
    <col min="14" max="14" width="16" bestFit="1" customWidth="1"/>
  </cols>
  <sheetData>
    <row r="1" spans="1:14" ht="45" customHeight="1" x14ac:dyDescent="0.25">
      <c r="A1" s="42" t="s">
        <v>0</v>
      </c>
      <c r="B1" s="44" t="s">
        <v>95</v>
      </c>
      <c r="C1" s="44"/>
      <c r="D1" s="34" t="s">
        <v>129</v>
      </c>
      <c r="E1" s="34"/>
      <c r="F1" s="34"/>
      <c r="G1" s="35"/>
      <c r="H1" s="20" t="s">
        <v>131</v>
      </c>
      <c r="I1" s="20" t="s">
        <v>132</v>
      </c>
      <c r="J1" s="20" t="s">
        <v>145</v>
      </c>
      <c r="K1" s="20" t="s">
        <v>146</v>
      </c>
      <c r="L1" s="20" t="s">
        <v>179</v>
      </c>
      <c r="M1" s="48" t="s">
        <v>193</v>
      </c>
      <c r="N1" s="34"/>
    </row>
    <row r="2" spans="1:14" ht="25.5" x14ac:dyDescent="0.25">
      <c r="A2" s="43"/>
      <c r="B2" s="6" t="s">
        <v>96</v>
      </c>
      <c r="C2" s="6" t="s">
        <v>97</v>
      </c>
      <c r="D2" s="18" t="s">
        <v>98</v>
      </c>
      <c r="E2" s="15" t="s">
        <v>99</v>
      </c>
      <c r="F2" s="19" t="s">
        <v>126</v>
      </c>
      <c r="G2" s="21" t="s">
        <v>198</v>
      </c>
      <c r="H2" s="21" t="s">
        <v>196</v>
      </c>
      <c r="I2" s="21" t="s">
        <v>197</v>
      </c>
      <c r="J2" s="21" t="s">
        <v>197</v>
      </c>
      <c r="K2" s="21" t="s">
        <v>197</v>
      </c>
      <c r="L2" s="21"/>
      <c r="M2" s="19" t="s">
        <v>194</v>
      </c>
      <c r="N2" s="19" t="s">
        <v>195</v>
      </c>
    </row>
    <row r="3" spans="1:14" x14ac:dyDescent="0.25">
      <c r="A3" s="1" t="s">
        <v>1</v>
      </c>
      <c r="B3" s="5"/>
      <c r="C3" s="5">
        <v>1</v>
      </c>
      <c r="D3" s="17" t="s">
        <v>105</v>
      </c>
      <c r="E3" s="9" t="s">
        <v>106</v>
      </c>
      <c r="F3" s="61">
        <v>1200000</v>
      </c>
      <c r="G3" s="61"/>
      <c r="H3" s="16"/>
      <c r="I3" s="16">
        <f>2384362.5+422161.92</f>
        <v>2806524.42</v>
      </c>
      <c r="J3" s="16">
        <v>480000</v>
      </c>
      <c r="K3" s="16"/>
      <c r="L3" s="62">
        <f>SUM(F3:K3)</f>
        <v>4486524.42</v>
      </c>
      <c r="M3" s="17" t="s">
        <v>177</v>
      </c>
      <c r="N3" s="16">
        <v>22572403.289999999</v>
      </c>
    </row>
    <row r="4" spans="1:14" x14ac:dyDescent="0.25">
      <c r="A4" s="1" t="s">
        <v>17</v>
      </c>
      <c r="B4" s="5"/>
      <c r="C4" s="5">
        <v>1</v>
      </c>
      <c r="D4" s="17" t="s">
        <v>125</v>
      </c>
      <c r="E4" s="13" t="s">
        <v>100</v>
      </c>
      <c r="F4" s="16">
        <v>180000</v>
      </c>
      <c r="G4" s="16">
        <v>0</v>
      </c>
      <c r="H4" s="16">
        <v>300000</v>
      </c>
      <c r="I4" s="16"/>
      <c r="J4" s="16"/>
      <c r="K4" s="16"/>
      <c r="L4" s="62">
        <f t="shared" ref="L4:L67" si="0">SUM(F4:K4)</f>
        <v>480000</v>
      </c>
      <c r="M4" s="17"/>
      <c r="N4" s="16"/>
    </row>
    <row r="5" spans="1:14" hidden="1" x14ac:dyDescent="0.25">
      <c r="A5" s="1" t="s">
        <v>52</v>
      </c>
      <c r="B5" s="5"/>
      <c r="C5" s="5"/>
      <c r="D5" s="17"/>
      <c r="E5" s="13"/>
      <c r="F5" s="16"/>
      <c r="G5" s="16">
        <v>0</v>
      </c>
      <c r="H5" s="16"/>
      <c r="I5" s="16"/>
      <c r="J5" s="16"/>
      <c r="K5" s="16"/>
      <c r="L5" s="60">
        <f t="shared" si="0"/>
        <v>0</v>
      </c>
      <c r="M5" s="17"/>
      <c r="N5" s="16"/>
    </row>
    <row r="6" spans="1:14" hidden="1" x14ac:dyDescent="0.25">
      <c r="A6" s="13" t="s">
        <v>63</v>
      </c>
      <c r="B6" s="5"/>
      <c r="C6" s="5"/>
      <c r="D6" s="17"/>
      <c r="E6" s="13"/>
      <c r="F6" s="16"/>
      <c r="G6" s="16">
        <v>0</v>
      </c>
      <c r="H6" s="16"/>
      <c r="I6" s="16"/>
      <c r="J6" s="16"/>
      <c r="K6" s="16"/>
      <c r="L6" s="60">
        <f t="shared" si="0"/>
        <v>0</v>
      </c>
      <c r="M6" s="17"/>
      <c r="N6" s="16"/>
    </row>
    <row r="7" spans="1:14" hidden="1" x14ac:dyDescent="0.25">
      <c r="A7" s="1" t="s">
        <v>18</v>
      </c>
      <c r="B7" s="5"/>
      <c r="C7" s="5"/>
      <c r="D7" s="17"/>
      <c r="E7" s="13"/>
      <c r="F7" s="16"/>
      <c r="G7" s="16">
        <v>0</v>
      </c>
      <c r="H7" s="16"/>
      <c r="I7" s="16"/>
      <c r="J7" s="16"/>
      <c r="K7" s="16"/>
      <c r="L7" s="60">
        <f t="shared" si="0"/>
        <v>0</v>
      </c>
      <c r="M7" s="17"/>
      <c r="N7" s="16"/>
    </row>
    <row r="8" spans="1:14" hidden="1" x14ac:dyDescent="0.25">
      <c r="A8" s="1" t="s">
        <v>42</v>
      </c>
      <c r="B8" s="5"/>
      <c r="C8" s="5"/>
      <c r="D8" s="17"/>
      <c r="E8" s="13"/>
      <c r="F8" s="16"/>
      <c r="G8" s="16">
        <v>0</v>
      </c>
      <c r="H8" s="16"/>
      <c r="I8" s="16"/>
      <c r="J8" s="16"/>
      <c r="K8" s="16"/>
      <c r="L8" s="60">
        <f t="shared" si="0"/>
        <v>0</v>
      </c>
      <c r="M8" s="17"/>
      <c r="N8" s="16"/>
    </row>
    <row r="9" spans="1:14" hidden="1" x14ac:dyDescent="0.25">
      <c r="A9" s="1" t="s">
        <v>43</v>
      </c>
      <c r="B9" s="5"/>
      <c r="C9" s="5">
        <v>1</v>
      </c>
      <c r="D9" s="17"/>
      <c r="E9" s="13"/>
      <c r="F9" s="16"/>
      <c r="G9" s="16">
        <v>0</v>
      </c>
      <c r="H9" s="16"/>
      <c r="I9" s="16"/>
      <c r="J9" s="16"/>
      <c r="K9" s="16"/>
      <c r="L9" s="60">
        <f t="shared" si="0"/>
        <v>0</v>
      </c>
      <c r="M9" s="17"/>
      <c r="N9" s="16"/>
    </row>
    <row r="10" spans="1:14" hidden="1" x14ac:dyDescent="0.25">
      <c r="A10" s="1" t="s">
        <v>53</v>
      </c>
      <c r="B10" s="5"/>
      <c r="C10" s="5"/>
      <c r="D10" s="17"/>
      <c r="E10" s="13"/>
      <c r="F10" s="16"/>
      <c r="G10" s="16">
        <v>0</v>
      </c>
      <c r="H10" s="16"/>
      <c r="I10" s="16"/>
      <c r="J10" s="16"/>
      <c r="K10" s="16"/>
      <c r="L10" s="60">
        <f t="shared" si="0"/>
        <v>0</v>
      </c>
      <c r="M10" s="17"/>
      <c r="N10" s="16"/>
    </row>
    <row r="11" spans="1:14" hidden="1" x14ac:dyDescent="0.25">
      <c r="A11" s="1" t="s">
        <v>19</v>
      </c>
      <c r="B11" s="5"/>
      <c r="C11" s="5"/>
      <c r="D11" s="17"/>
      <c r="E11" s="13"/>
      <c r="F11" s="16"/>
      <c r="G11" s="16">
        <v>0</v>
      </c>
      <c r="H11" s="16"/>
      <c r="I11" s="16"/>
      <c r="J11" s="16"/>
      <c r="K11" s="16"/>
      <c r="L11" s="60">
        <f t="shared" si="0"/>
        <v>0</v>
      </c>
      <c r="M11" s="17"/>
      <c r="N11" s="16"/>
    </row>
    <row r="12" spans="1:14" hidden="1" x14ac:dyDescent="0.25">
      <c r="A12" s="1" t="s">
        <v>20</v>
      </c>
      <c r="B12" s="5"/>
      <c r="C12" s="5"/>
      <c r="D12" s="17"/>
      <c r="E12" s="13"/>
      <c r="F12" s="16"/>
      <c r="G12" s="16">
        <v>0</v>
      </c>
      <c r="H12" s="16"/>
      <c r="I12" s="16"/>
      <c r="J12" s="16"/>
      <c r="K12" s="16"/>
      <c r="L12" s="60">
        <f t="shared" si="0"/>
        <v>0</v>
      </c>
      <c r="M12" s="17"/>
      <c r="N12" s="16"/>
    </row>
    <row r="13" spans="1:14" x14ac:dyDescent="0.25">
      <c r="A13" s="1" t="s">
        <v>66</v>
      </c>
      <c r="B13" s="5"/>
      <c r="C13" s="5">
        <v>1</v>
      </c>
      <c r="D13" s="17" t="s">
        <v>137</v>
      </c>
      <c r="E13" s="13"/>
      <c r="F13" s="16"/>
      <c r="G13" s="16">
        <v>0</v>
      </c>
      <c r="H13" s="16"/>
      <c r="I13" s="16">
        <v>1070362.5</v>
      </c>
      <c r="J13" s="16"/>
      <c r="K13" s="16"/>
      <c r="L13" s="62">
        <f t="shared" si="0"/>
        <v>1070362.5</v>
      </c>
      <c r="M13" s="17"/>
      <c r="N13" s="16"/>
    </row>
    <row r="14" spans="1:14" hidden="1" x14ac:dyDescent="0.25">
      <c r="A14" s="1" t="s">
        <v>21</v>
      </c>
      <c r="B14" s="5"/>
      <c r="C14" s="5"/>
      <c r="D14" s="17"/>
      <c r="E14" s="13"/>
      <c r="F14" s="16"/>
      <c r="G14" s="16">
        <v>0</v>
      </c>
      <c r="H14" s="16"/>
      <c r="I14" s="16"/>
      <c r="J14" s="16"/>
      <c r="K14" s="16"/>
      <c r="L14" s="60">
        <f t="shared" si="0"/>
        <v>0</v>
      </c>
      <c r="M14" s="17"/>
      <c r="N14" s="16"/>
    </row>
    <row r="15" spans="1:14" x14ac:dyDescent="0.25">
      <c r="A15" s="1" t="s">
        <v>22</v>
      </c>
      <c r="B15" s="5"/>
      <c r="C15" s="5">
        <v>1</v>
      </c>
      <c r="D15" s="17" t="s">
        <v>101</v>
      </c>
      <c r="E15" s="13" t="s">
        <v>100</v>
      </c>
      <c r="F15" s="16">
        <v>180000</v>
      </c>
      <c r="G15" s="16">
        <v>0</v>
      </c>
      <c r="H15" s="16">
        <v>300000</v>
      </c>
      <c r="I15" s="16"/>
      <c r="J15" s="16"/>
      <c r="K15" s="16"/>
      <c r="L15" s="62">
        <f t="shared" si="0"/>
        <v>480000</v>
      </c>
      <c r="M15" s="17"/>
      <c r="N15" s="16"/>
    </row>
    <row r="16" spans="1:14" hidden="1" x14ac:dyDescent="0.25">
      <c r="A16" s="1" t="s">
        <v>75</v>
      </c>
      <c r="B16" s="5"/>
      <c r="C16" s="5"/>
      <c r="D16" s="17"/>
      <c r="E16" s="13"/>
      <c r="F16" s="16"/>
      <c r="G16" s="16"/>
      <c r="H16" s="16"/>
      <c r="I16" s="16"/>
      <c r="J16" s="16"/>
      <c r="K16" s="16"/>
      <c r="L16" s="60">
        <f t="shared" si="0"/>
        <v>0</v>
      </c>
      <c r="M16" s="17"/>
      <c r="N16" s="16"/>
    </row>
    <row r="17" spans="1:14" hidden="1" x14ac:dyDescent="0.25">
      <c r="A17" s="1" t="s">
        <v>6</v>
      </c>
      <c r="B17" s="5"/>
      <c r="C17" s="5"/>
      <c r="D17" s="17"/>
      <c r="E17" s="13"/>
      <c r="F17" s="16"/>
      <c r="G17" s="16"/>
      <c r="H17" s="16"/>
      <c r="I17" s="16"/>
      <c r="J17" s="16"/>
      <c r="K17" s="16"/>
      <c r="L17" s="60">
        <f t="shared" si="0"/>
        <v>0</v>
      </c>
      <c r="M17" s="17"/>
      <c r="N17" s="16"/>
    </row>
    <row r="18" spans="1:14" hidden="1" x14ac:dyDescent="0.25">
      <c r="A18" s="1" t="s">
        <v>7</v>
      </c>
      <c r="B18" s="5"/>
      <c r="C18" s="5"/>
      <c r="D18" s="17"/>
      <c r="E18" s="13"/>
      <c r="F18" s="16"/>
      <c r="G18" s="16"/>
      <c r="H18" s="16"/>
      <c r="I18" s="16"/>
      <c r="J18" s="16"/>
      <c r="K18" s="16"/>
      <c r="L18" s="60">
        <f t="shared" si="0"/>
        <v>0</v>
      </c>
      <c r="M18" s="17"/>
      <c r="N18" s="16"/>
    </row>
    <row r="19" spans="1:14" x14ac:dyDescent="0.25">
      <c r="A19" s="36" t="s">
        <v>8</v>
      </c>
      <c r="B19" s="39">
        <v>1</v>
      </c>
      <c r="C19" s="39">
        <v>1</v>
      </c>
      <c r="D19" s="17" t="s">
        <v>113</v>
      </c>
      <c r="E19" s="13" t="s">
        <v>114</v>
      </c>
      <c r="F19" s="16">
        <v>1200000</v>
      </c>
      <c r="G19" s="16">
        <v>1200000</v>
      </c>
      <c r="H19" s="16"/>
      <c r="I19" s="16">
        <f>4489500+1241000+633242.88</f>
        <v>6363742.8799999999</v>
      </c>
      <c r="J19" s="45">
        <v>480000</v>
      </c>
      <c r="K19" s="16"/>
      <c r="L19" s="62">
        <f t="shared" si="0"/>
        <v>9243742.879999999</v>
      </c>
      <c r="M19" s="17" t="s">
        <v>164</v>
      </c>
      <c r="N19" s="16">
        <v>667136.68000000005</v>
      </c>
    </row>
    <row r="20" spans="1:14" s="8" customFormat="1" x14ac:dyDescent="0.25">
      <c r="A20" s="38"/>
      <c r="B20" s="41"/>
      <c r="C20" s="41"/>
      <c r="D20" s="17" t="s">
        <v>138</v>
      </c>
      <c r="E20" s="13"/>
      <c r="F20" s="16"/>
      <c r="G20" s="16"/>
      <c r="H20" s="16"/>
      <c r="I20" s="16">
        <f>1070362.5+422161.92</f>
        <v>1492524.42</v>
      </c>
      <c r="J20" s="47"/>
      <c r="K20" s="16"/>
      <c r="L20" s="62">
        <f t="shared" si="0"/>
        <v>1492524.42</v>
      </c>
      <c r="M20" s="17"/>
      <c r="N20" s="16"/>
    </row>
    <row r="21" spans="1:14" x14ac:dyDescent="0.25">
      <c r="A21" s="1" t="s">
        <v>44</v>
      </c>
      <c r="B21" s="5"/>
      <c r="C21" s="5">
        <v>1</v>
      </c>
      <c r="D21" s="17" t="s">
        <v>130</v>
      </c>
      <c r="E21" s="13" t="s">
        <v>114</v>
      </c>
      <c r="F21" s="16">
        <v>1200000</v>
      </c>
      <c r="G21" s="16">
        <v>1200000</v>
      </c>
      <c r="H21" s="16"/>
      <c r="I21" s="16">
        <f>3558750+620500+738783.36</f>
        <v>4918033.3600000003</v>
      </c>
      <c r="J21" s="16">
        <v>672000</v>
      </c>
      <c r="K21" s="16">
        <v>2040000</v>
      </c>
      <c r="L21" s="62">
        <f t="shared" si="0"/>
        <v>10030033.359999999</v>
      </c>
      <c r="M21" s="17"/>
      <c r="N21" s="16"/>
    </row>
    <row r="22" spans="1:14" hidden="1" x14ac:dyDescent="0.25">
      <c r="A22" s="1" t="s">
        <v>23</v>
      </c>
      <c r="B22" s="5"/>
      <c r="C22" s="5"/>
      <c r="D22" s="17"/>
      <c r="E22" s="13"/>
      <c r="F22" s="16"/>
      <c r="G22" s="16"/>
      <c r="H22" s="16"/>
      <c r="I22" s="16"/>
      <c r="J22" s="16"/>
      <c r="K22" s="16"/>
      <c r="L22" s="60">
        <f t="shared" si="0"/>
        <v>0</v>
      </c>
      <c r="M22" s="17"/>
      <c r="N22" s="16"/>
    </row>
    <row r="23" spans="1:14" hidden="1" x14ac:dyDescent="0.25">
      <c r="A23" s="1" t="s">
        <v>24</v>
      </c>
      <c r="B23" s="5"/>
      <c r="C23" s="5"/>
      <c r="D23" s="17"/>
      <c r="E23" s="13"/>
      <c r="F23" s="16"/>
      <c r="G23" s="16"/>
      <c r="H23" s="16"/>
      <c r="I23" s="16"/>
      <c r="J23" s="16"/>
      <c r="K23" s="16"/>
      <c r="L23" s="60">
        <f t="shared" si="0"/>
        <v>0</v>
      </c>
      <c r="M23" s="17"/>
      <c r="N23" s="16"/>
    </row>
    <row r="24" spans="1:14" hidden="1" x14ac:dyDescent="0.25">
      <c r="A24" s="1" t="s">
        <v>76</v>
      </c>
      <c r="B24" s="5"/>
      <c r="C24" s="5"/>
      <c r="D24" s="17"/>
      <c r="E24" s="13"/>
      <c r="F24" s="16"/>
      <c r="G24" s="16"/>
      <c r="H24" s="16"/>
      <c r="I24" s="16"/>
      <c r="J24" s="16"/>
      <c r="K24" s="16"/>
      <c r="L24" s="60">
        <f t="shared" si="0"/>
        <v>0</v>
      </c>
      <c r="M24" s="17"/>
      <c r="N24" s="16"/>
    </row>
    <row r="25" spans="1:14" hidden="1" x14ac:dyDescent="0.25">
      <c r="A25" s="1" t="s">
        <v>25</v>
      </c>
      <c r="B25" s="5"/>
      <c r="C25" s="5"/>
      <c r="D25" s="17"/>
      <c r="E25" s="13"/>
      <c r="F25" s="16"/>
      <c r="G25" s="16"/>
      <c r="H25" s="16"/>
      <c r="I25" s="16"/>
      <c r="J25" s="16"/>
      <c r="K25" s="16"/>
      <c r="L25" s="60">
        <f t="shared" si="0"/>
        <v>0</v>
      </c>
      <c r="M25" s="17"/>
      <c r="N25" s="16"/>
    </row>
    <row r="26" spans="1:14" hidden="1" x14ac:dyDescent="0.25">
      <c r="A26" s="1" t="s">
        <v>67</v>
      </c>
      <c r="B26" s="5"/>
      <c r="C26" s="5"/>
      <c r="D26" s="17"/>
      <c r="E26" s="13"/>
      <c r="F26" s="16"/>
      <c r="G26" s="16"/>
      <c r="H26" s="16"/>
      <c r="I26" s="16"/>
      <c r="J26" s="16"/>
      <c r="K26" s="16"/>
      <c r="L26" s="60">
        <f t="shared" si="0"/>
        <v>0</v>
      </c>
      <c r="M26" s="17"/>
      <c r="N26" s="16"/>
    </row>
    <row r="27" spans="1:14" hidden="1" x14ac:dyDescent="0.25">
      <c r="A27" s="1" t="s">
        <v>77</v>
      </c>
      <c r="B27" s="5"/>
      <c r="C27" s="5"/>
      <c r="D27" s="17"/>
      <c r="E27" s="13"/>
      <c r="F27" s="16"/>
      <c r="G27" s="16"/>
      <c r="H27" s="16"/>
      <c r="I27" s="16"/>
      <c r="J27" s="16"/>
      <c r="K27" s="16"/>
      <c r="L27" s="60">
        <f t="shared" si="0"/>
        <v>0</v>
      </c>
      <c r="M27" s="17"/>
      <c r="N27" s="16"/>
    </row>
    <row r="28" spans="1:14" hidden="1" x14ac:dyDescent="0.25">
      <c r="A28" s="1" t="s">
        <v>9</v>
      </c>
      <c r="B28" s="5"/>
      <c r="C28" s="5"/>
      <c r="D28" s="17"/>
      <c r="E28" s="13"/>
      <c r="F28" s="16"/>
      <c r="G28" s="16"/>
      <c r="H28" s="16"/>
      <c r="I28" s="16"/>
      <c r="J28" s="16"/>
      <c r="K28" s="16"/>
      <c r="L28" s="60">
        <f t="shared" si="0"/>
        <v>0</v>
      </c>
      <c r="M28" s="17"/>
      <c r="N28" s="16"/>
    </row>
    <row r="29" spans="1:14" hidden="1" x14ac:dyDescent="0.25">
      <c r="A29" s="1" t="s">
        <v>45</v>
      </c>
      <c r="B29" s="5"/>
      <c r="C29" s="5"/>
      <c r="D29" s="17"/>
      <c r="E29" s="13"/>
      <c r="F29" s="16"/>
      <c r="G29" s="16"/>
      <c r="H29" s="16"/>
      <c r="I29" s="16"/>
      <c r="J29" s="16"/>
      <c r="K29" s="16"/>
      <c r="L29" s="60">
        <f t="shared" si="0"/>
        <v>0</v>
      </c>
      <c r="M29" s="17"/>
      <c r="N29" s="16"/>
    </row>
    <row r="30" spans="1:14" hidden="1" x14ac:dyDescent="0.25">
      <c r="A30" s="1" t="s">
        <v>78</v>
      </c>
      <c r="B30" s="5"/>
      <c r="C30" s="5"/>
      <c r="D30" s="17"/>
      <c r="E30" s="13"/>
      <c r="F30" s="16"/>
      <c r="G30" s="16"/>
      <c r="H30" s="16"/>
      <c r="I30" s="16"/>
      <c r="J30" s="16"/>
      <c r="K30" s="16"/>
      <c r="L30" s="60">
        <f t="shared" si="0"/>
        <v>0</v>
      </c>
      <c r="M30" s="17"/>
      <c r="N30" s="16"/>
    </row>
    <row r="31" spans="1:14" x14ac:dyDescent="0.25">
      <c r="A31" s="1" t="s">
        <v>79</v>
      </c>
      <c r="B31" s="5"/>
      <c r="C31" s="5">
        <v>1</v>
      </c>
      <c r="D31" s="17" t="s">
        <v>103</v>
      </c>
      <c r="E31" s="13" t="s">
        <v>100</v>
      </c>
      <c r="F31" s="16">
        <v>180000</v>
      </c>
      <c r="G31" s="16">
        <v>0</v>
      </c>
      <c r="H31" s="16">
        <v>300000</v>
      </c>
      <c r="I31" s="16"/>
      <c r="J31" s="16"/>
      <c r="K31" s="16"/>
      <c r="L31" s="62">
        <f t="shared" si="0"/>
        <v>480000</v>
      </c>
      <c r="M31" s="17"/>
      <c r="N31" s="16"/>
    </row>
    <row r="32" spans="1:14" x14ac:dyDescent="0.25">
      <c r="A32" s="1" t="s">
        <v>10</v>
      </c>
      <c r="B32" s="5"/>
      <c r="C32" s="5">
        <v>1</v>
      </c>
      <c r="D32" s="17"/>
      <c r="E32" s="13"/>
      <c r="F32" s="16"/>
      <c r="G32" s="16"/>
      <c r="H32" s="16"/>
      <c r="I32" s="16"/>
      <c r="J32" s="16">
        <v>480000</v>
      </c>
      <c r="K32" s="16"/>
      <c r="L32" s="62">
        <f t="shared" si="0"/>
        <v>480000</v>
      </c>
      <c r="M32" s="17"/>
      <c r="N32" s="16"/>
    </row>
    <row r="33" spans="1:14" hidden="1" x14ac:dyDescent="0.25">
      <c r="A33" s="1" t="s">
        <v>2</v>
      </c>
      <c r="B33" s="5"/>
      <c r="C33" s="5"/>
      <c r="D33" s="17"/>
      <c r="E33" s="13"/>
      <c r="F33" s="16"/>
      <c r="G33" s="16"/>
      <c r="H33" s="16"/>
      <c r="I33" s="16"/>
      <c r="J33" s="16"/>
      <c r="K33" s="16"/>
      <c r="L33" s="60">
        <f t="shared" si="0"/>
        <v>0</v>
      </c>
      <c r="M33" s="17"/>
      <c r="N33" s="16"/>
    </row>
    <row r="34" spans="1:14" hidden="1" x14ac:dyDescent="0.25">
      <c r="A34" s="1" t="s">
        <v>54</v>
      </c>
      <c r="B34" s="5"/>
      <c r="C34" s="5"/>
      <c r="D34" s="17"/>
      <c r="E34" s="13"/>
      <c r="F34" s="16"/>
      <c r="G34" s="16"/>
      <c r="H34" s="16"/>
      <c r="I34" s="16"/>
      <c r="J34" s="16"/>
      <c r="K34" s="16"/>
      <c r="L34" s="60">
        <f t="shared" si="0"/>
        <v>0</v>
      </c>
      <c r="M34" s="17"/>
      <c r="N34" s="16"/>
    </row>
    <row r="35" spans="1:14" hidden="1" x14ac:dyDescent="0.25">
      <c r="A35" s="1" t="s">
        <v>26</v>
      </c>
      <c r="B35" s="5"/>
      <c r="C35" s="5"/>
      <c r="D35" s="17"/>
      <c r="E35" s="13"/>
      <c r="F35" s="16"/>
      <c r="G35" s="16"/>
      <c r="H35" s="16"/>
      <c r="I35" s="16"/>
      <c r="J35" s="16"/>
      <c r="K35" s="16"/>
      <c r="L35" s="60">
        <f t="shared" si="0"/>
        <v>0</v>
      </c>
      <c r="M35" s="17"/>
      <c r="N35" s="16"/>
    </row>
    <row r="36" spans="1:14" hidden="1" x14ac:dyDescent="0.25">
      <c r="A36" s="1" t="s">
        <v>11</v>
      </c>
      <c r="B36" s="5"/>
      <c r="C36" s="5"/>
      <c r="D36" s="17"/>
      <c r="E36" s="13"/>
      <c r="F36" s="16"/>
      <c r="G36" s="16"/>
      <c r="H36" s="16"/>
      <c r="I36" s="16"/>
      <c r="J36" s="16"/>
      <c r="K36" s="16"/>
      <c r="L36" s="60">
        <f t="shared" si="0"/>
        <v>0</v>
      </c>
      <c r="M36" s="17"/>
      <c r="N36" s="16"/>
    </row>
    <row r="37" spans="1:14" hidden="1" x14ac:dyDescent="0.25">
      <c r="A37" s="1" t="s">
        <v>12</v>
      </c>
      <c r="B37" s="5"/>
      <c r="C37" s="5">
        <v>1</v>
      </c>
      <c r="D37" s="17"/>
      <c r="E37" s="13"/>
      <c r="F37" s="16"/>
      <c r="G37" s="16"/>
      <c r="H37" s="16"/>
      <c r="I37" s="16"/>
      <c r="J37" s="16"/>
      <c r="K37" s="16"/>
      <c r="L37" s="60">
        <f t="shared" si="0"/>
        <v>0</v>
      </c>
      <c r="M37" s="17"/>
      <c r="N37" s="16"/>
    </row>
    <row r="38" spans="1:14" hidden="1" x14ac:dyDescent="0.25">
      <c r="A38" s="1" t="s">
        <v>27</v>
      </c>
      <c r="B38" s="5"/>
      <c r="C38" s="5">
        <v>1</v>
      </c>
      <c r="D38" s="17"/>
      <c r="E38" s="13"/>
      <c r="F38" s="16"/>
      <c r="G38" s="16"/>
      <c r="H38" s="16"/>
      <c r="I38" s="16"/>
      <c r="J38" s="16"/>
      <c r="K38" s="16"/>
      <c r="L38" s="60">
        <f t="shared" si="0"/>
        <v>0</v>
      </c>
      <c r="M38" s="17"/>
      <c r="N38" s="16"/>
    </row>
    <row r="39" spans="1:14" hidden="1" x14ac:dyDescent="0.25">
      <c r="A39" s="1" t="s">
        <v>80</v>
      </c>
      <c r="B39" s="5"/>
      <c r="C39" s="5"/>
      <c r="D39" s="17"/>
      <c r="E39" s="13"/>
      <c r="F39" s="16"/>
      <c r="G39" s="16"/>
      <c r="H39" s="16"/>
      <c r="I39" s="16"/>
      <c r="J39" s="16"/>
      <c r="K39" s="16"/>
      <c r="L39" s="60">
        <f t="shared" si="0"/>
        <v>0</v>
      </c>
      <c r="M39" s="17"/>
      <c r="N39" s="16"/>
    </row>
    <row r="40" spans="1:14" hidden="1" x14ac:dyDescent="0.25">
      <c r="A40" s="1" t="s">
        <v>68</v>
      </c>
      <c r="B40" s="5"/>
      <c r="C40" s="5"/>
      <c r="D40" s="17"/>
      <c r="E40" s="13"/>
      <c r="F40" s="16"/>
      <c r="G40" s="16"/>
      <c r="H40" s="16"/>
      <c r="I40" s="16"/>
      <c r="J40" s="16"/>
      <c r="K40" s="16"/>
      <c r="L40" s="60">
        <f t="shared" si="0"/>
        <v>0</v>
      </c>
      <c r="M40" s="17"/>
      <c r="N40" s="16"/>
    </row>
    <row r="41" spans="1:14" hidden="1" x14ac:dyDescent="0.25">
      <c r="A41" s="13" t="s">
        <v>81</v>
      </c>
      <c r="B41" s="5"/>
      <c r="C41" s="5"/>
      <c r="D41" s="17"/>
      <c r="E41" s="13"/>
      <c r="F41" s="16"/>
      <c r="G41" s="16"/>
      <c r="H41" s="16"/>
      <c r="I41" s="16"/>
      <c r="J41" s="16"/>
      <c r="K41" s="16"/>
      <c r="L41" s="60">
        <f t="shared" si="0"/>
        <v>0</v>
      </c>
      <c r="M41" s="17"/>
      <c r="N41" s="16"/>
    </row>
    <row r="42" spans="1:14" hidden="1" x14ac:dyDescent="0.25">
      <c r="A42" s="1" t="s">
        <v>82</v>
      </c>
      <c r="B42" s="5"/>
      <c r="C42" s="5"/>
      <c r="D42" s="17"/>
      <c r="E42" s="13"/>
      <c r="F42" s="16"/>
      <c r="G42" s="16"/>
      <c r="H42" s="16"/>
      <c r="I42" s="16"/>
      <c r="J42" s="16"/>
      <c r="K42" s="16"/>
      <c r="L42" s="60">
        <f t="shared" si="0"/>
        <v>0</v>
      </c>
      <c r="M42" s="17"/>
      <c r="N42" s="16"/>
    </row>
    <row r="43" spans="1:14" hidden="1" x14ac:dyDescent="0.25">
      <c r="A43" s="1" t="s">
        <v>46</v>
      </c>
      <c r="B43" s="13"/>
      <c r="C43" s="5"/>
      <c r="D43" s="17"/>
      <c r="E43" s="13"/>
      <c r="F43" s="16"/>
      <c r="G43" s="16"/>
      <c r="H43" s="16"/>
      <c r="I43" s="16"/>
      <c r="J43" s="16"/>
      <c r="K43" s="16"/>
      <c r="L43" s="60">
        <f t="shared" si="0"/>
        <v>0</v>
      </c>
      <c r="M43" s="17"/>
      <c r="N43" s="16"/>
    </row>
    <row r="44" spans="1:14" x14ac:dyDescent="0.25">
      <c r="A44" s="36" t="s">
        <v>28</v>
      </c>
      <c r="B44" s="39">
        <v>2</v>
      </c>
      <c r="C44" s="39">
        <v>6</v>
      </c>
      <c r="D44" s="17" t="s">
        <v>117</v>
      </c>
      <c r="E44" s="13" t="s">
        <v>118</v>
      </c>
      <c r="F44" s="16">
        <v>3600000</v>
      </c>
      <c r="G44" s="16">
        <v>1200000</v>
      </c>
      <c r="H44" s="16"/>
      <c r="I44" s="16">
        <f>3723000+5256000+3257625+2482000+1688647.68</f>
        <v>16407272.68</v>
      </c>
      <c r="J44" s="45">
        <v>2544000</v>
      </c>
      <c r="K44" s="45">
        <f>6000000+6000000+3600000+6000000</f>
        <v>21600000</v>
      </c>
      <c r="L44" s="62">
        <f t="shared" si="0"/>
        <v>45351272.68</v>
      </c>
      <c r="M44" s="17" t="s">
        <v>175</v>
      </c>
      <c r="N44" s="16">
        <v>2389314.38</v>
      </c>
    </row>
    <row r="45" spans="1:14" s="8" customFormat="1" x14ac:dyDescent="0.25">
      <c r="A45" s="37"/>
      <c r="B45" s="40"/>
      <c r="C45" s="40"/>
      <c r="D45" s="17" t="s">
        <v>133</v>
      </c>
      <c r="E45" s="13"/>
      <c r="F45" s="16"/>
      <c r="G45" s="16"/>
      <c r="H45" s="16"/>
      <c r="I45" s="16">
        <v>7446000</v>
      </c>
      <c r="J45" s="46"/>
      <c r="K45" s="46"/>
      <c r="L45" s="62">
        <f t="shared" si="0"/>
        <v>7446000</v>
      </c>
      <c r="M45" s="17"/>
      <c r="N45" s="16"/>
    </row>
    <row r="46" spans="1:14" s="8" customFormat="1" x14ac:dyDescent="0.25">
      <c r="A46" s="37"/>
      <c r="B46" s="40"/>
      <c r="C46" s="40"/>
      <c r="D46" s="17" t="s">
        <v>139</v>
      </c>
      <c r="E46" s="13"/>
      <c r="F46" s="16"/>
      <c r="G46" s="16"/>
      <c r="H46" s="16"/>
      <c r="I46" s="16">
        <f>633242.88</f>
        <v>633242.88</v>
      </c>
      <c r="J46" s="46"/>
      <c r="K46" s="46"/>
      <c r="L46" s="62">
        <f t="shared" si="0"/>
        <v>633242.88</v>
      </c>
      <c r="M46" s="17"/>
      <c r="N46" s="16"/>
    </row>
    <row r="47" spans="1:14" s="8" customFormat="1" x14ac:dyDescent="0.25">
      <c r="A47" s="37"/>
      <c r="B47" s="40"/>
      <c r="C47" s="40"/>
      <c r="D47" s="17" t="s">
        <v>140</v>
      </c>
      <c r="E47" s="13"/>
      <c r="F47" s="16"/>
      <c r="G47" s="16"/>
      <c r="H47" s="16"/>
      <c r="I47" s="16">
        <f>738783.36</f>
        <v>738783.36</v>
      </c>
      <c r="J47" s="46"/>
      <c r="K47" s="46"/>
      <c r="L47" s="62">
        <f t="shared" si="0"/>
        <v>738783.36</v>
      </c>
      <c r="M47" s="17"/>
      <c r="N47" s="16"/>
    </row>
    <row r="48" spans="1:14" s="8" customFormat="1" x14ac:dyDescent="0.25">
      <c r="A48" s="37"/>
      <c r="B48" s="40"/>
      <c r="C48" s="40"/>
      <c r="D48" s="17" t="s">
        <v>141</v>
      </c>
      <c r="E48" s="13"/>
      <c r="F48" s="16"/>
      <c r="G48" s="16"/>
      <c r="H48" s="16"/>
      <c r="I48" s="16">
        <f>633242.88</f>
        <v>633242.88</v>
      </c>
      <c r="J48" s="46"/>
      <c r="K48" s="46"/>
      <c r="L48" s="62">
        <f t="shared" si="0"/>
        <v>633242.88</v>
      </c>
      <c r="M48" s="17"/>
      <c r="N48" s="16"/>
    </row>
    <row r="49" spans="1:14" s="8" customFormat="1" x14ac:dyDescent="0.25">
      <c r="A49" s="37"/>
      <c r="B49" s="40"/>
      <c r="C49" s="40"/>
      <c r="D49" s="17" t="s">
        <v>135</v>
      </c>
      <c r="E49" s="13"/>
      <c r="F49" s="16"/>
      <c r="G49" s="16"/>
      <c r="H49" s="16"/>
      <c r="I49" s="16">
        <v>3567875</v>
      </c>
      <c r="J49" s="46"/>
      <c r="K49" s="46"/>
      <c r="L49" s="62">
        <f t="shared" si="0"/>
        <v>3567875</v>
      </c>
      <c r="M49" s="17"/>
      <c r="N49" s="16"/>
    </row>
    <row r="50" spans="1:14" s="8" customFormat="1" x14ac:dyDescent="0.25">
      <c r="A50" s="37"/>
      <c r="B50" s="40"/>
      <c r="C50" s="40"/>
      <c r="D50" s="12" t="s">
        <v>119</v>
      </c>
      <c r="E50" s="13" t="s">
        <v>127</v>
      </c>
      <c r="F50" s="16">
        <v>1800000</v>
      </c>
      <c r="G50" s="16">
        <v>0</v>
      </c>
      <c r="H50" s="16"/>
      <c r="I50" s="16">
        <f>2102400+1266485.76</f>
        <v>3368885.76</v>
      </c>
      <c r="J50" s="46"/>
      <c r="K50" s="46"/>
      <c r="L50" s="62">
        <f t="shared" si="0"/>
        <v>5168885.7599999998</v>
      </c>
      <c r="M50" s="17"/>
      <c r="N50" s="16"/>
    </row>
    <row r="51" spans="1:14" s="8" customFormat="1" x14ac:dyDescent="0.25">
      <c r="A51" s="38"/>
      <c r="B51" s="41"/>
      <c r="C51" s="41"/>
      <c r="D51" s="12" t="s">
        <v>122</v>
      </c>
      <c r="E51" s="13" t="s">
        <v>128</v>
      </c>
      <c r="F51" s="61">
        <v>2400000</v>
      </c>
      <c r="G51" s="61"/>
      <c r="H51" s="16"/>
      <c r="I51" s="16">
        <f>6570000+2628000+3257625+422161.92</f>
        <v>12877786.92</v>
      </c>
      <c r="J51" s="47"/>
      <c r="K51" s="47"/>
      <c r="L51" s="62">
        <f t="shared" si="0"/>
        <v>15277786.92</v>
      </c>
      <c r="M51" s="17"/>
      <c r="N51" s="16"/>
    </row>
    <row r="52" spans="1:14" hidden="1" x14ac:dyDescent="0.25">
      <c r="A52" s="1" t="s">
        <v>47</v>
      </c>
      <c r="B52" s="5"/>
      <c r="C52" s="5">
        <v>1</v>
      </c>
      <c r="D52" s="17"/>
      <c r="E52" s="13"/>
      <c r="F52" s="16"/>
      <c r="G52" s="16"/>
      <c r="H52" s="16"/>
      <c r="I52" s="16"/>
      <c r="J52" s="16"/>
      <c r="K52" s="16"/>
      <c r="L52" s="60">
        <f t="shared" si="0"/>
        <v>0</v>
      </c>
      <c r="M52" s="17"/>
      <c r="N52" s="16"/>
    </row>
    <row r="53" spans="1:14" x14ac:dyDescent="0.25">
      <c r="A53" s="36" t="s">
        <v>48</v>
      </c>
      <c r="B53" s="39">
        <v>1</v>
      </c>
      <c r="C53" s="39">
        <v>1</v>
      </c>
      <c r="D53" s="17" t="s">
        <v>108</v>
      </c>
      <c r="E53" s="13" t="s">
        <v>106</v>
      </c>
      <c r="F53" s="61">
        <v>1200000</v>
      </c>
      <c r="G53" s="61"/>
      <c r="H53" s="16"/>
      <c r="I53" s="16">
        <v>2280924.42</v>
      </c>
      <c r="J53" s="16">
        <v>672000</v>
      </c>
      <c r="K53" s="16">
        <v>2040000</v>
      </c>
      <c r="L53" s="62">
        <f t="shared" si="0"/>
        <v>6192924.4199999999</v>
      </c>
      <c r="M53" s="17" t="s">
        <v>161</v>
      </c>
      <c r="N53" s="16">
        <v>2919911.91</v>
      </c>
    </row>
    <row r="54" spans="1:14" s="8" customFormat="1" hidden="1" x14ac:dyDescent="0.25">
      <c r="A54" s="38"/>
      <c r="B54" s="41"/>
      <c r="C54" s="41"/>
      <c r="D54" s="17"/>
      <c r="E54" s="13"/>
      <c r="F54" s="16"/>
      <c r="G54" s="16"/>
      <c r="H54" s="16"/>
      <c r="I54" s="16"/>
      <c r="J54" s="16"/>
      <c r="K54" s="16"/>
      <c r="L54" s="60">
        <f t="shared" si="0"/>
        <v>0</v>
      </c>
      <c r="M54" s="17" t="s">
        <v>159</v>
      </c>
      <c r="N54" s="16">
        <v>630240</v>
      </c>
    </row>
    <row r="55" spans="1:14" hidden="1" x14ac:dyDescent="0.25">
      <c r="A55" s="1" t="s">
        <v>29</v>
      </c>
      <c r="B55" s="5"/>
      <c r="C55" s="5"/>
      <c r="D55" s="17"/>
      <c r="E55" s="13"/>
      <c r="F55" s="16"/>
      <c r="G55" s="16"/>
      <c r="H55" s="16"/>
      <c r="I55" s="16"/>
      <c r="J55" s="16"/>
      <c r="K55" s="16"/>
      <c r="L55" s="60">
        <f t="shared" si="0"/>
        <v>0</v>
      </c>
      <c r="M55" s="17"/>
      <c r="N55" s="16"/>
    </row>
    <row r="56" spans="1:14" x14ac:dyDescent="0.25">
      <c r="A56" s="1" t="s">
        <v>30</v>
      </c>
      <c r="B56" s="5">
        <v>1</v>
      </c>
      <c r="C56" s="5">
        <v>1</v>
      </c>
      <c r="D56" s="17" t="s">
        <v>107</v>
      </c>
      <c r="E56" s="13" t="s">
        <v>106</v>
      </c>
      <c r="F56" s="61">
        <v>1200000</v>
      </c>
      <c r="G56" s="61"/>
      <c r="H56" s="16"/>
      <c r="I56" s="16">
        <f>2001112.5+2628000+620500</f>
        <v>5249612.5</v>
      </c>
      <c r="J56" s="16"/>
      <c r="K56" s="16"/>
      <c r="L56" s="62">
        <f t="shared" si="0"/>
        <v>6449612.5</v>
      </c>
      <c r="M56" s="17" t="s">
        <v>173</v>
      </c>
      <c r="N56" s="16">
        <v>4888204.2</v>
      </c>
    </row>
    <row r="57" spans="1:14" hidden="1" x14ac:dyDescent="0.25">
      <c r="A57" s="1" t="s">
        <v>69</v>
      </c>
      <c r="B57" s="5"/>
      <c r="C57" s="5"/>
      <c r="D57" s="17"/>
      <c r="E57" s="13"/>
      <c r="F57" s="16"/>
      <c r="G57" s="16"/>
      <c r="H57" s="16"/>
      <c r="I57" s="16"/>
      <c r="J57" s="16"/>
      <c r="K57" s="16"/>
      <c r="L57" s="60">
        <f t="shared" si="0"/>
        <v>0</v>
      </c>
      <c r="M57" s="17"/>
      <c r="N57" s="16"/>
    </row>
    <row r="58" spans="1:14" hidden="1" x14ac:dyDescent="0.25">
      <c r="A58" s="1" t="s">
        <v>70</v>
      </c>
      <c r="B58" s="5"/>
      <c r="C58" s="5"/>
      <c r="D58" s="17"/>
      <c r="E58" s="13"/>
      <c r="F58" s="16"/>
      <c r="G58" s="16"/>
      <c r="H58" s="16"/>
      <c r="I58" s="16"/>
      <c r="J58" s="16"/>
      <c r="K58" s="16"/>
      <c r="L58" s="60">
        <f t="shared" si="0"/>
        <v>0</v>
      </c>
      <c r="M58" s="17"/>
      <c r="N58" s="16"/>
    </row>
    <row r="59" spans="1:14" hidden="1" x14ac:dyDescent="0.25">
      <c r="A59" s="1" t="s">
        <v>31</v>
      </c>
      <c r="B59" s="5"/>
      <c r="C59" s="5">
        <v>1</v>
      </c>
      <c r="D59" s="17"/>
      <c r="E59" s="13"/>
      <c r="F59" s="16"/>
      <c r="G59" s="16"/>
      <c r="H59" s="16"/>
      <c r="I59" s="16"/>
      <c r="J59" s="16"/>
      <c r="K59" s="16"/>
      <c r="L59" s="60">
        <f t="shared" si="0"/>
        <v>0</v>
      </c>
      <c r="M59" s="17"/>
      <c r="N59" s="16"/>
    </row>
    <row r="60" spans="1:14" hidden="1" x14ac:dyDescent="0.25">
      <c r="A60" s="1" t="s">
        <v>83</v>
      </c>
      <c r="B60" s="5"/>
      <c r="C60" s="5"/>
      <c r="D60" s="17"/>
      <c r="E60" s="13"/>
      <c r="F60" s="16"/>
      <c r="G60" s="16"/>
      <c r="H60" s="16"/>
      <c r="I60" s="16"/>
      <c r="J60" s="16"/>
      <c r="K60" s="16"/>
      <c r="L60" s="60">
        <f t="shared" si="0"/>
        <v>0</v>
      </c>
      <c r="M60" s="17"/>
      <c r="N60" s="16"/>
    </row>
    <row r="61" spans="1:14" hidden="1" x14ac:dyDescent="0.25">
      <c r="A61" s="1" t="s">
        <v>55</v>
      </c>
      <c r="B61" s="5"/>
      <c r="C61" s="5"/>
      <c r="D61" s="17"/>
      <c r="E61" s="13"/>
      <c r="F61" s="16"/>
      <c r="G61" s="16"/>
      <c r="H61" s="16"/>
      <c r="I61" s="16"/>
      <c r="J61" s="16"/>
      <c r="K61" s="16"/>
      <c r="L61" s="60">
        <f t="shared" si="0"/>
        <v>0</v>
      </c>
      <c r="M61" s="17"/>
      <c r="N61" s="16"/>
    </row>
    <row r="62" spans="1:14" hidden="1" x14ac:dyDescent="0.25">
      <c r="A62" s="1" t="s">
        <v>56</v>
      </c>
      <c r="B62" s="5"/>
      <c r="C62" s="5">
        <v>1</v>
      </c>
      <c r="D62" s="17"/>
      <c r="E62" s="13"/>
      <c r="F62" s="16"/>
      <c r="G62" s="16"/>
      <c r="H62" s="16"/>
      <c r="I62" s="16"/>
      <c r="J62" s="16"/>
      <c r="K62" s="16"/>
      <c r="L62" s="60">
        <f t="shared" si="0"/>
        <v>0</v>
      </c>
      <c r="M62" s="17" t="s">
        <v>163</v>
      </c>
      <c r="N62" s="16">
        <v>772533.78</v>
      </c>
    </row>
    <row r="63" spans="1:14" x14ac:dyDescent="0.25">
      <c r="A63" s="36" t="s">
        <v>57</v>
      </c>
      <c r="B63" s="39">
        <v>1</v>
      </c>
      <c r="C63" s="39">
        <v>1</v>
      </c>
      <c r="D63" s="17" t="s">
        <v>116</v>
      </c>
      <c r="E63" s="13" t="s">
        <v>114</v>
      </c>
      <c r="F63" s="16">
        <v>0</v>
      </c>
      <c r="G63" s="16">
        <v>3600000</v>
      </c>
      <c r="H63" s="16"/>
      <c r="I63" s="16">
        <f>1861500+1241000+1266485.76</f>
        <v>4368985.76</v>
      </c>
      <c r="J63" s="45">
        <v>672000</v>
      </c>
      <c r="K63" s="45">
        <v>3600000</v>
      </c>
      <c r="L63" s="62">
        <f t="shared" si="0"/>
        <v>12240985.76</v>
      </c>
      <c r="M63" s="17"/>
      <c r="N63" s="16"/>
    </row>
    <row r="64" spans="1:14" s="8" customFormat="1" x14ac:dyDescent="0.25">
      <c r="A64" s="37"/>
      <c r="B64" s="40"/>
      <c r="C64" s="40"/>
      <c r="D64" s="17" t="s">
        <v>142</v>
      </c>
      <c r="E64" s="13"/>
      <c r="F64" s="16"/>
      <c r="G64" s="16"/>
      <c r="H64" s="16"/>
      <c r="I64" s="16">
        <f>316621.44</f>
        <v>316621.44</v>
      </c>
      <c r="J64" s="46"/>
      <c r="K64" s="46"/>
      <c r="L64" s="62">
        <f t="shared" si="0"/>
        <v>316621.44</v>
      </c>
      <c r="M64" s="17"/>
      <c r="N64" s="16"/>
    </row>
    <row r="65" spans="1:14" s="8" customFormat="1" x14ac:dyDescent="0.25">
      <c r="A65" s="38"/>
      <c r="B65" s="41"/>
      <c r="C65" s="41"/>
      <c r="D65" s="12" t="s">
        <v>121</v>
      </c>
      <c r="E65" s="11" t="s">
        <v>120</v>
      </c>
      <c r="F65" s="16">
        <v>1800000</v>
      </c>
      <c r="G65" s="16">
        <v>0</v>
      </c>
      <c r="H65" s="16"/>
      <c r="I65" s="16">
        <f>2628000+738783.36</f>
        <v>3366783.36</v>
      </c>
      <c r="J65" s="47"/>
      <c r="K65" s="47"/>
      <c r="L65" s="62">
        <f t="shared" si="0"/>
        <v>5166783.3599999994</v>
      </c>
      <c r="M65" s="17"/>
      <c r="N65" s="16"/>
    </row>
    <row r="66" spans="1:14" hidden="1" x14ac:dyDescent="0.25">
      <c r="A66" s="1" t="s">
        <v>32</v>
      </c>
      <c r="B66" s="5"/>
      <c r="C66" s="5"/>
      <c r="D66" s="17"/>
      <c r="E66" s="13"/>
      <c r="F66" s="16"/>
      <c r="G66" s="16"/>
      <c r="H66" s="16"/>
      <c r="I66" s="16"/>
      <c r="J66" s="16"/>
      <c r="K66" s="16"/>
      <c r="L66" s="60">
        <f t="shared" si="0"/>
        <v>0</v>
      </c>
      <c r="M66" s="17"/>
      <c r="N66" s="16"/>
    </row>
    <row r="67" spans="1:14" hidden="1" x14ac:dyDescent="0.25">
      <c r="A67" s="1" t="s">
        <v>64</v>
      </c>
      <c r="B67" s="5"/>
      <c r="C67" s="5"/>
      <c r="D67" s="17"/>
      <c r="E67" s="13"/>
      <c r="F67" s="16"/>
      <c r="G67" s="16"/>
      <c r="H67" s="16"/>
      <c r="I67" s="16"/>
      <c r="J67" s="16"/>
      <c r="K67" s="16"/>
      <c r="L67" s="60">
        <f t="shared" si="0"/>
        <v>0</v>
      </c>
      <c r="M67" s="17"/>
      <c r="N67" s="16"/>
    </row>
    <row r="68" spans="1:14" hidden="1" x14ac:dyDescent="0.25">
      <c r="A68" s="1" t="s">
        <v>13</v>
      </c>
      <c r="B68" s="5"/>
      <c r="C68" s="5"/>
      <c r="D68" s="17"/>
      <c r="E68" s="13"/>
      <c r="F68" s="16"/>
      <c r="G68" s="16"/>
      <c r="H68" s="16"/>
      <c r="I68" s="16"/>
      <c r="J68" s="16"/>
      <c r="K68" s="16"/>
      <c r="L68" s="60">
        <f t="shared" ref="L68:L110" si="1">SUM(F68:K68)</f>
        <v>0</v>
      </c>
      <c r="M68" s="17"/>
      <c r="N68" s="16"/>
    </row>
    <row r="69" spans="1:14" hidden="1" x14ac:dyDescent="0.25">
      <c r="A69" s="1" t="s">
        <v>49</v>
      </c>
      <c r="B69" s="5"/>
      <c r="C69" s="5"/>
      <c r="D69" s="17"/>
      <c r="E69" s="13"/>
      <c r="F69" s="16"/>
      <c r="G69" s="16"/>
      <c r="H69" s="16"/>
      <c r="I69" s="16"/>
      <c r="J69" s="16"/>
      <c r="K69" s="16"/>
      <c r="L69" s="60">
        <f t="shared" si="1"/>
        <v>0</v>
      </c>
      <c r="M69" s="17"/>
      <c r="N69" s="16"/>
    </row>
    <row r="70" spans="1:14" hidden="1" x14ac:dyDescent="0.25">
      <c r="A70" s="1" t="s">
        <v>33</v>
      </c>
      <c r="B70" s="5"/>
      <c r="C70" s="5"/>
      <c r="D70" s="17"/>
      <c r="E70" s="13"/>
      <c r="F70" s="16"/>
      <c r="G70" s="16"/>
      <c r="H70" s="16"/>
      <c r="I70" s="16"/>
      <c r="J70" s="16"/>
      <c r="K70" s="16"/>
      <c r="L70" s="60">
        <f t="shared" si="1"/>
        <v>0</v>
      </c>
      <c r="M70" s="17"/>
      <c r="N70" s="16"/>
    </row>
    <row r="71" spans="1:14" hidden="1" x14ac:dyDescent="0.25">
      <c r="A71" s="1" t="s">
        <v>14</v>
      </c>
      <c r="B71" s="5"/>
      <c r="C71" s="5"/>
      <c r="D71" s="17"/>
      <c r="E71" s="13"/>
      <c r="F71" s="16"/>
      <c r="G71" s="16"/>
      <c r="H71" s="16"/>
      <c r="I71" s="16"/>
      <c r="J71" s="16"/>
      <c r="K71" s="16"/>
      <c r="L71" s="60">
        <f t="shared" si="1"/>
        <v>0</v>
      </c>
      <c r="M71" s="17"/>
      <c r="N71" s="16"/>
    </row>
    <row r="72" spans="1:14" hidden="1" x14ac:dyDescent="0.25">
      <c r="A72" s="1" t="s">
        <v>15</v>
      </c>
      <c r="B72" s="5"/>
      <c r="C72" s="5"/>
      <c r="D72" s="17"/>
      <c r="E72" s="13"/>
      <c r="F72" s="16"/>
      <c r="G72" s="16"/>
      <c r="H72" s="16"/>
      <c r="I72" s="16"/>
      <c r="J72" s="16"/>
      <c r="K72" s="16"/>
      <c r="L72" s="60">
        <f t="shared" si="1"/>
        <v>0</v>
      </c>
      <c r="M72" s="17"/>
      <c r="N72" s="16"/>
    </row>
    <row r="73" spans="1:14" hidden="1" x14ac:dyDescent="0.25">
      <c r="A73" s="1" t="s">
        <v>34</v>
      </c>
      <c r="B73" s="5"/>
      <c r="C73" s="5"/>
      <c r="D73" s="17"/>
      <c r="E73" s="13"/>
      <c r="F73" s="16"/>
      <c r="G73" s="16"/>
      <c r="H73" s="16"/>
      <c r="I73" s="16"/>
      <c r="J73" s="16"/>
      <c r="K73" s="16"/>
      <c r="L73" s="60">
        <f t="shared" si="1"/>
        <v>0</v>
      </c>
      <c r="M73" s="17"/>
      <c r="N73" s="16"/>
    </row>
    <row r="74" spans="1:14" hidden="1" x14ac:dyDescent="0.25">
      <c r="A74" s="13" t="s">
        <v>71</v>
      </c>
      <c r="B74" s="5"/>
      <c r="C74" s="5"/>
      <c r="D74" s="17"/>
      <c r="E74" s="13"/>
      <c r="F74" s="16"/>
      <c r="G74" s="16"/>
      <c r="H74" s="16"/>
      <c r="I74" s="16"/>
      <c r="J74" s="16"/>
      <c r="K74" s="16"/>
      <c r="L74" s="60">
        <f t="shared" si="1"/>
        <v>0</v>
      </c>
      <c r="M74" s="17"/>
      <c r="N74" s="16"/>
    </row>
    <row r="75" spans="1:14" hidden="1" x14ac:dyDescent="0.25">
      <c r="A75" s="1" t="s">
        <v>35</v>
      </c>
      <c r="B75" s="5"/>
      <c r="C75" s="5"/>
      <c r="D75" s="17"/>
      <c r="E75" s="13"/>
      <c r="F75" s="16"/>
      <c r="G75" s="16"/>
      <c r="H75" s="16"/>
      <c r="I75" s="16"/>
      <c r="J75" s="16"/>
      <c r="K75" s="16"/>
      <c r="L75" s="60">
        <f t="shared" si="1"/>
        <v>0</v>
      </c>
      <c r="M75" s="17"/>
      <c r="N75" s="16"/>
    </row>
    <row r="76" spans="1:14" hidden="1" x14ac:dyDescent="0.25">
      <c r="A76" s="1" t="s">
        <v>3</v>
      </c>
      <c r="B76" s="5"/>
      <c r="C76" s="5"/>
      <c r="D76" s="17"/>
      <c r="E76" s="13"/>
      <c r="F76" s="16"/>
      <c r="G76" s="16"/>
      <c r="H76" s="16"/>
      <c r="I76" s="16"/>
      <c r="J76" s="16"/>
      <c r="K76" s="16"/>
      <c r="L76" s="60">
        <f t="shared" si="1"/>
        <v>0</v>
      </c>
      <c r="M76" s="17"/>
      <c r="N76" s="16"/>
    </row>
    <row r="77" spans="1:14" hidden="1" x14ac:dyDescent="0.25">
      <c r="A77" s="1" t="s">
        <v>84</v>
      </c>
      <c r="B77" s="5"/>
      <c r="C77" s="5"/>
      <c r="D77" s="17"/>
      <c r="E77" s="13"/>
      <c r="F77" s="16"/>
      <c r="G77" s="16"/>
      <c r="H77" s="16"/>
      <c r="I77" s="16"/>
      <c r="J77" s="16"/>
      <c r="K77" s="16"/>
      <c r="L77" s="60">
        <f t="shared" si="1"/>
        <v>0</v>
      </c>
      <c r="M77" s="17"/>
      <c r="N77" s="16"/>
    </row>
    <row r="78" spans="1:14" x14ac:dyDescent="0.25">
      <c r="A78" s="1" t="s">
        <v>85</v>
      </c>
      <c r="B78" s="5"/>
      <c r="C78" s="5"/>
      <c r="D78" s="17" t="s">
        <v>104</v>
      </c>
      <c r="E78" s="13" t="s">
        <v>100</v>
      </c>
      <c r="F78" s="16">
        <v>480000</v>
      </c>
      <c r="G78" s="16">
        <v>0</v>
      </c>
      <c r="H78" s="16"/>
      <c r="I78" s="16"/>
      <c r="J78" s="16"/>
      <c r="K78" s="16"/>
      <c r="L78" s="62">
        <f t="shared" si="1"/>
        <v>480000</v>
      </c>
      <c r="M78" s="17"/>
      <c r="N78" s="16"/>
    </row>
    <row r="79" spans="1:14" hidden="1" x14ac:dyDescent="0.25">
      <c r="A79" s="1" t="s">
        <v>58</v>
      </c>
      <c r="B79" s="5"/>
      <c r="C79" s="5">
        <v>1</v>
      </c>
      <c r="D79" s="17"/>
      <c r="E79" s="13"/>
      <c r="F79" s="16"/>
      <c r="G79" s="16"/>
      <c r="H79" s="16"/>
      <c r="I79" s="16"/>
      <c r="J79" s="16"/>
      <c r="K79" s="16"/>
      <c r="L79" s="60">
        <f t="shared" si="1"/>
        <v>0</v>
      </c>
      <c r="M79" s="17"/>
      <c r="N79" s="16"/>
    </row>
    <row r="80" spans="1:14" hidden="1" x14ac:dyDescent="0.25">
      <c r="A80" s="1" t="s">
        <v>50</v>
      </c>
      <c r="B80" s="5"/>
      <c r="C80" s="5"/>
      <c r="D80" s="17"/>
      <c r="E80" s="13"/>
      <c r="F80" s="16"/>
      <c r="G80" s="16"/>
      <c r="H80" s="16"/>
      <c r="I80" s="16"/>
      <c r="J80" s="16"/>
      <c r="K80" s="16"/>
      <c r="L80" s="60">
        <f t="shared" si="1"/>
        <v>0</v>
      </c>
      <c r="M80" s="17"/>
      <c r="N80" s="16"/>
    </row>
    <row r="81" spans="1:14" hidden="1" x14ac:dyDescent="0.25">
      <c r="A81" s="1" t="s">
        <v>36</v>
      </c>
      <c r="B81" s="5"/>
      <c r="C81" s="5"/>
      <c r="D81" s="17"/>
      <c r="E81" s="13"/>
      <c r="F81" s="16"/>
      <c r="G81" s="16"/>
      <c r="H81" s="16"/>
      <c r="I81" s="16"/>
      <c r="J81" s="16"/>
      <c r="K81" s="16"/>
      <c r="L81" s="60">
        <f t="shared" si="1"/>
        <v>0</v>
      </c>
      <c r="M81" s="17"/>
      <c r="N81" s="16"/>
    </row>
    <row r="82" spans="1:14" x14ac:dyDescent="0.25">
      <c r="A82" s="1" t="s">
        <v>86</v>
      </c>
      <c r="B82" s="5"/>
      <c r="C82" s="5">
        <v>1</v>
      </c>
      <c r="D82" s="17" t="s">
        <v>111</v>
      </c>
      <c r="E82" s="13" t="s">
        <v>106</v>
      </c>
      <c r="F82" s="61">
        <v>1200000</v>
      </c>
      <c r="G82" s="61"/>
      <c r="H82" s="16"/>
      <c r="I82" s="16">
        <v>1070362.5</v>
      </c>
      <c r="J82" s="16"/>
      <c r="K82" s="16"/>
      <c r="L82" s="62">
        <f t="shared" si="1"/>
        <v>2270362.5</v>
      </c>
      <c r="M82" s="17"/>
      <c r="N82" s="16"/>
    </row>
    <row r="83" spans="1:14" x14ac:dyDescent="0.25">
      <c r="A83" s="1" t="s">
        <v>37</v>
      </c>
      <c r="B83" s="5"/>
      <c r="C83" s="5">
        <v>1</v>
      </c>
      <c r="D83" s="17" t="s">
        <v>102</v>
      </c>
      <c r="E83" s="13" t="s">
        <v>100</v>
      </c>
      <c r="F83" s="16">
        <v>480000</v>
      </c>
      <c r="G83" s="16">
        <v>0</v>
      </c>
      <c r="H83" s="16"/>
      <c r="I83" s="16"/>
      <c r="J83" s="16"/>
      <c r="K83" s="16"/>
      <c r="L83" s="62">
        <f t="shared" si="1"/>
        <v>480000</v>
      </c>
      <c r="M83" s="17"/>
      <c r="N83" s="16"/>
    </row>
    <row r="84" spans="1:14" hidden="1" x14ac:dyDescent="0.25">
      <c r="A84" s="1" t="s">
        <v>72</v>
      </c>
      <c r="B84" s="5"/>
      <c r="C84" s="5"/>
      <c r="D84" s="17"/>
      <c r="E84" s="13"/>
      <c r="F84" s="16"/>
      <c r="G84" s="16"/>
      <c r="H84" s="16"/>
      <c r="I84" s="16"/>
      <c r="J84" s="16"/>
      <c r="K84" s="16"/>
      <c r="L84" s="60">
        <f t="shared" si="1"/>
        <v>0</v>
      </c>
      <c r="M84" s="17"/>
      <c r="N84" s="16"/>
    </row>
    <row r="85" spans="1:14" hidden="1" x14ac:dyDescent="0.25">
      <c r="A85" s="1" t="s">
        <v>87</v>
      </c>
      <c r="B85" s="5"/>
      <c r="C85" s="5"/>
      <c r="D85" s="17"/>
      <c r="E85" s="13"/>
      <c r="F85" s="16"/>
      <c r="G85" s="16"/>
      <c r="H85" s="16"/>
      <c r="I85" s="16"/>
      <c r="J85" s="16"/>
      <c r="K85" s="16"/>
      <c r="L85" s="60">
        <f t="shared" si="1"/>
        <v>0</v>
      </c>
      <c r="M85" s="17"/>
      <c r="N85" s="16"/>
    </row>
    <row r="86" spans="1:14" hidden="1" x14ac:dyDescent="0.25">
      <c r="A86" s="1" t="s">
        <v>59</v>
      </c>
      <c r="B86" s="5"/>
      <c r="C86" s="5"/>
      <c r="D86" s="17"/>
      <c r="E86" s="13"/>
      <c r="F86" s="16"/>
      <c r="G86" s="16"/>
      <c r="H86" s="16"/>
      <c r="I86" s="16"/>
      <c r="J86" s="16"/>
      <c r="K86" s="16"/>
      <c r="L86" s="60">
        <f t="shared" si="1"/>
        <v>0</v>
      </c>
      <c r="M86" s="17"/>
      <c r="N86" s="16"/>
    </row>
    <row r="87" spans="1:14" ht="26.25" hidden="1" x14ac:dyDescent="0.25">
      <c r="A87" s="2" t="s">
        <v>38</v>
      </c>
      <c r="B87" s="5"/>
      <c r="C87" s="5"/>
      <c r="D87" s="17"/>
      <c r="E87" s="13"/>
      <c r="F87" s="16"/>
      <c r="G87" s="16"/>
      <c r="H87" s="16"/>
      <c r="I87" s="16"/>
      <c r="J87" s="16"/>
      <c r="K87" s="16"/>
      <c r="L87" s="60">
        <f t="shared" si="1"/>
        <v>0</v>
      </c>
      <c r="M87" s="17"/>
      <c r="N87" s="16"/>
    </row>
    <row r="88" spans="1:14" hidden="1" x14ac:dyDescent="0.25">
      <c r="A88" s="1" t="s">
        <v>39</v>
      </c>
      <c r="B88" s="5"/>
      <c r="C88" s="5"/>
      <c r="D88" s="17"/>
      <c r="E88" s="13"/>
      <c r="F88" s="16"/>
      <c r="G88" s="16"/>
      <c r="H88" s="16"/>
      <c r="I88" s="16"/>
      <c r="J88" s="16"/>
      <c r="K88" s="16"/>
      <c r="L88" s="60">
        <f t="shared" si="1"/>
        <v>0</v>
      </c>
      <c r="M88" s="17"/>
      <c r="N88" s="16"/>
    </row>
    <row r="89" spans="1:14" hidden="1" x14ac:dyDescent="0.25">
      <c r="A89" s="1" t="s">
        <v>51</v>
      </c>
      <c r="B89" s="5"/>
      <c r="C89" s="5"/>
      <c r="D89" s="17"/>
      <c r="E89" s="13"/>
      <c r="F89" s="16"/>
      <c r="G89" s="16"/>
      <c r="H89" s="16"/>
      <c r="I89" s="16"/>
      <c r="J89" s="16"/>
      <c r="K89" s="16"/>
      <c r="L89" s="60">
        <f t="shared" si="1"/>
        <v>0</v>
      </c>
      <c r="M89" s="17"/>
      <c r="N89" s="16"/>
    </row>
    <row r="90" spans="1:14" hidden="1" x14ac:dyDescent="0.25">
      <c r="A90" s="1" t="s">
        <v>40</v>
      </c>
      <c r="B90" s="4"/>
      <c r="C90" s="5"/>
      <c r="D90" s="17"/>
      <c r="E90" s="13"/>
      <c r="F90" s="16"/>
      <c r="G90" s="16"/>
      <c r="H90" s="16"/>
      <c r="I90" s="16"/>
      <c r="J90" s="16"/>
      <c r="K90" s="16"/>
      <c r="L90" s="60">
        <f t="shared" si="1"/>
        <v>0</v>
      </c>
      <c r="M90" s="17"/>
      <c r="N90" s="16"/>
    </row>
    <row r="91" spans="1:14" hidden="1" x14ac:dyDescent="0.25">
      <c r="A91" s="2" t="s">
        <v>4</v>
      </c>
      <c r="B91" s="5"/>
      <c r="C91" s="5"/>
      <c r="D91" s="17"/>
      <c r="E91" s="13"/>
      <c r="F91" s="16"/>
      <c r="G91" s="16"/>
      <c r="H91" s="16"/>
      <c r="I91" s="16"/>
      <c r="J91" s="16"/>
      <c r="K91" s="16"/>
      <c r="L91" s="60">
        <f t="shared" si="1"/>
        <v>0</v>
      </c>
      <c r="M91" s="17"/>
      <c r="N91" s="16"/>
    </row>
    <row r="92" spans="1:14" x14ac:dyDescent="0.25">
      <c r="A92" s="1" t="s">
        <v>65</v>
      </c>
      <c r="B92" s="5">
        <v>1</v>
      </c>
      <c r="C92" s="5">
        <v>1</v>
      </c>
      <c r="D92" s="17" t="s">
        <v>109</v>
      </c>
      <c r="E92" s="13" t="s">
        <v>106</v>
      </c>
      <c r="F92" s="61">
        <v>1200000</v>
      </c>
      <c r="G92" s="61"/>
      <c r="H92" s="16"/>
      <c r="I92" s="16">
        <f>2001112.5+1051200+620500+422161.92</f>
        <v>4094974.42</v>
      </c>
      <c r="J92" s="16">
        <v>672000</v>
      </c>
      <c r="K92" s="16"/>
      <c r="L92" s="62">
        <f t="shared" si="1"/>
        <v>5966974.4199999999</v>
      </c>
      <c r="M92" s="17"/>
      <c r="N92" s="16"/>
    </row>
    <row r="93" spans="1:14" hidden="1" x14ac:dyDescent="0.25">
      <c r="A93" s="1" t="s">
        <v>60</v>
      </c>
      <c r="B93" s="5"/>
      <c r="C93" s="5"/>
      <c r="D93" s="17"/>
      <c r="E93" s="13"/>
      <c r="F93" s="16"/>
      <c r="G93" s="16"/>
      <c r="H93" s="16"/>
      <c r="I93" s="16"/>
      <c r="J93" s="16"/>
      <c r="K93" s="16"/>
      <c r="L93" s="60">
        <f t="shared" si="1"/>
        <v>0</v>
      </c>
      <c r="M93" s="17"/>
      <c r="N93" s="16"/>
    </row>
    <row r="94" spans="1:14" hidden="1" x14ac:dyDescent="0.25">
      <c r="A94" s="1" t="s">
        <v>88</v>
      </c>
      <c r="B94" s="5"/>
      <c r="C94" s="5"/>
      <c r="D94" s="17"/>
      <c r="E94" s="13"/>
      <c r="F94" s="16"/>
      <c r="G94" s="16"/>
      <c r="H94" s="16"/>
      <c r="I94" s="16"/>
      <c r="J94" s="16"/>
      <c r="K94" s="16"/>
      <c r="L94" s="60">
        <f t="shared" si="1"/>
        <v>0</v>
      </c>
      <c r="M94" s="17"/>
      <c r="N94" s="16"/>
    </row>
    <row r="95" spans="1:14" x14ac:dyDescent="0.25">
      <c r="A95" s="1" t="s">
        <v>73</v>
      </c>
      <c r="B95" s="5"/>
      <c r="C95" s="5">
        <v>1</v>
      </c>
      <c r="D95" s="17" t="s">
        <v>110</v>
      </c>
      <c r="E95" s="13" t="s">
        <v>106</v>
      </c>
      <c r="F95" s="61">
        <v>1200000</v>
      </c>
      <c r="G95" s="61"/>
      <c r="H95" s="16"/>
      <c r="I95" s="16">
        <v>1070362.5</v>
      </c>
      <c r="J95" s="16">
        <v>480000</v>
      </c>
      <c r="K95" s="16"/>
      <c r="L95" s="62">
        <f t="shared" si="1"/>
        <v>2750362.5</v>
      </c>
      <c r="M95" s="17" t="s">
        <v>178</v>
      </c>
      <c r="N95" s="16">
        <v>373991</v>
      </c>
    </row>
    <row r="96" spans="1:14" ht="26.25" hidden="1" x14ac:dyDescent="0.25">
      <c r="A96" s="2" t="s">
        <v>61</v>
      </c>
      <c r="B96" s="5"/>
      <c r="C96" s="5"/>
      <c r="D96" s="17"/>
      <c r="E96" s="13"/>
      <c r="F96" s="16"/>
      <c r="G96" s="16"/>
      <c r="H96" s="16"/>
      <c r="I96" s="16"/>
      <c r="J96" s="16"/>
      <c r="K96" s="16"/>
      <c r="L96" s="60">
        <f t="shared" si="1"/>
        <v>0</v>
      </c>
      <c r="M96" s="17"/>
      <c r="N96" s="16"/>
    </row>
    <row r="97" spans="1:14" hidden="1" x14ac:dyDescent="0.25">
      <c r="A97" s="1" t="s">
        <v>74</v>
      </c>
      <c r="B97" s="5"/>
      <c r="C97" s="5"/>
      <c r="D97" s="17"/>
      <c r="E97" s="13"/>
      <c r="F97" s="16"/>
      <c r="G97" s="16"/>
      <c r="H97" s="16"/>
      <c r="I97" s="16"/>
      <c r="J97" s="16"/>
      <c r="K97" s="16"/>
      <c r="L97" s="60">
        <f t="shared" si="1"/>
        <v>0</v>
      </c>
      <c r="M97" s="17"/>
      <c r="N97" s="16"/>
    </row>
    <row r="98" spans="1:14" hidden="1" x14ac:dyDescent="0.25">
      <c r="A98" s="1" t="s">
        <v>89</v>
      </c>
      <c r="B98" s="5"/>
      <c r="C98" s="5">
        <v>1</v>
      </c>
      <c r="D98" s="17"/>
      <c r="E98" s="13"/>
      <c r="F98" s="16"/>
      <c r="G98" s="16"/>
      <c r="H98" s="16"/>
      <c r="I98" s="16"/>
      <c r="J98" s="16"/>
      <c r="K98" s="16"/>
      <c r="L98" s="60">
        <f t="shared" si="1"/>
        <v>0</v>
      </c>
      <c r="M98" s="17"/>
      <c r="N98" s="16"/>
    </row>
    <row r="99" spans="1:14" hidden="1" x14ac:dyDescent="0.25">
      <c r="A99" s="1" t="s">
        <v>90</v>
      </c>
      <c r="B99" s="5"/>
      <c r="C99" s="5"/>
      <c r="D99" s="17"/>
      <c r="E99" s="13"/>
      <c r="F99" s="16"/>
      <c r="G99" s="16"/>
      <c r="H99" s="16"/>
      <c r="I99" s="16"/>
      <c r="J99" s="16"/>
      <c r="K99" s="16"/>
      <c r="L99" s="60">
        <f t="shared" si="1"/>
        <v>0</v>
      </c>
      <c r="M99" s="17"/>
      <c r="N99" s="16"/>
    </row>
    <row r="100" spans="1:14" hidden="1" x14ac:dyDescent="0.25">
      <c r="A100" s="1" t="s">
        <v>41</v>
      </c>
      <c r="B100" s="5"/>
      <c r="C100" s="5"/>
      <c r="D100" s="17"/>
      <c r="E100" s="13"/>
      <c r="F100" s="16"/>
      <c r="G100" s="16"/>
      <c r="H100" s="16"/>
      <c r="I100" s="16"/>
      <c r="J100" s="16"/>
      <c r="K100" s="16"/>
      <c r="L100" s="60">
        <f t="shared" si="1"/>
        <v>0</v>
      </c>
      <c r="M100" s="17"/>
      <c r="N100" s="16"/>
    </row>
    <row r="101" spans="1:14" hidden="1" x14ac:dyDescent="0.25">
      <c r="A101" s="1" t="s">
        <v>91</v>
      </c>
      <c r="B101" s="5"/>
      <c r="C101" s="5"/>
      <c r="D101" s="17"/>
      <c r="E101" s="13"/>
      <c r="F101" s="16"/>
      <c r="G101" s="16"/>
      <c r="H101" s="16"/>
      <c r="I101" s="16"/>
      <c r="J101" s="16"/>
      <c r="K101" s="16"/>
      <c r="L101" s="60">
        <f t="shared" si="1"/>
        <v>0</v>
      </c>
      <c r="M101" s="17"/>
      <c r="N101" s="16"/>
    </row>
    <row r="102" spans="1:14" hidden="1" x14ac:dyDescent="0.25">
      <c r="A102" s="1" t="s">
        <v>92</v>
      </c>
      <c r="B102" s="5"/>
      <c r="C102" s="5"/>
      <c r="D102" s="17"/>
      <c r="E102" s="13"/>
      <c r="F102" s="16"/>
      <c r="G102" s="16"/>
      <c r="H102" s="16"/>
      <c r="I102" s="16"/>
      <c r="J102" s="16"/>
      <c r="K102" s="16"/>
      <c r="L102" s="60">
        <f t="shared" si="1"/>
        <v>0</v>
      </c>
      <c r="M102" s="17"/>
      <c r="N102" s="16"/>
    </row>
    <row r="103" spans="1:14" hidden="1" x14ac:dyDescent="0.25">
      <c r="A103" s="1" t="s">
        <v>16</v>
      </c>
      <c r="B103" s="5"/>
      <c r="C103" s="5"/>
      <c r="D103" s="17"/>
      <c r="E103" s="13"/>
      <c r="F103" s="16"/>
      <c r="G103" s="16"/>
      <c r="H103" s="16"/>
      <c r="I103" s="16"/>
      <c r="J103" s="16"/>
      <c r="K103" s="16"/>
      <c r="L103" s="60">
        <f t="shared" si="1"/>
        <v>0</v>
      </c>
      <c r="M103" s="17"/>
      <c r="N103" s="16"/>
    </row>
    <row r="104" spans="1:14" s="8" customFormat="1" x14ac:dyDescent="0.25">
      <c r="A104" s="36" t="s">
        <v>93</v>
      </c>
      <c r="B104" s="39">
        <v>1</v>
      </c>
      <c r="C104" s="39">
        <v>1</v>
      </c>
      <c r="D104" s="17" t="s">
        <v>136</v>
      </c>
      <c r="E104" s="13"/>
      <c r="F104" s="16"/>
      <c r="G104" s="16"/>
      <c r="H104" s="16"/>
      <c r="I104" s="16">
        <f>1070362.5+525600+633242.88</f>
        <v>2229205.38</v>
      </c>
      <c r="J104" s="45">
        <v>672000</v>
      </c>
      <c r="K104" s="16"/>
      <c r="L104" s="62">
        <f t="shared" si="1"/>
        <v>2901205.38</v>
      </c>
      <c r="M104" s="17"/>
      <c r="N104" s="16"/>
    </row>
    <row r="105" spans="1:14" s="8" customFormat="1" x14ac:dyDescent="0.25">
      <c r="A105" s="37"/>
      <c r="B105" s="40"/>
      <c r="C105" s="40"/>
      <c r="D105" s="17" t="s">
        <v>143</v>
      </c>
      <c r="E105" s="13"/>
      <c r="F105" s="16"/>
      <c r="G105" s="16"/>
      <c r="H105" s="16"/>
      <c r="I105" s="16">
        <f>422161.92</f>
        <v>422161.91999999998</v>
      </c>
      <c r="J105" s="46"/>
      <c r="K105" s="16"/>
      <c r="L105" s="62">
        <f t="shared" si="1"/>
        <v>422161.91999999998</v>
      </c>
      <c r="M105" s="17"/>
      <c r="N105" s="16"/>
    </row>
    <row r="106" spans="1:14" x14ac:dyDescent="0.25">
      <c r="A106" s="38"/>
      <c r="B106" s="41"/>
      <c r="C106" s="41">
        <v>1</v>
      </c>
      <c r="D106" s="17" t="s">
        <v>134</v>
      </c>
      <c r="E106" s="13" t="s">
        <v>114</v>
      </c>
      <c r="F106" s="16">
        <v>1200000</v>
      </c>
      <c r="G106" s="16">
        <v>1200000</v>
      </c>
      <c r="H106" s="16"/>
      <c r="I106" s="16">
        <f>930750+620500+844323.84</f>
        <v>2395573.84</v>
      </c>
      <c r="J106" s="47"/>
      <c r="K106" s="16"/>
      <c r="L106" s="62">
        <f t="shared" si="1"/>
        <v>4795573.84</v>
      </c>
      <c r="M106" s="17" t="s">
        <v>166</v>
      </c>
      <c r="N106" s="16">
        <v>1567652.55</v>
      </c>
    </row>
    <row r="107" spans="1:14" hidden="1" x14ac:dyDescent="0.25">
      <c r="A107" s="1" t="s">
        <v>62</v>
      </c>
      <c r="B107" s="5"/>
      <c r="C107" s="5"/>
      <c r="D107" s="17"/>
      <c r="E107" s="13"/>
      <c r="F107" s="16"/>
      <c r="G107" s="16"/>
      <c r="H107" s="16"/>
      <c r="I107" s="16"/>
      <c r="J107" s="16"/>
      <c r="K107" s="16"/>
      <c r="L107" s="60">
        <f t="shared" si="1"/>
        <v>0</v>
      </c>
      <c r="M107" s="17"/>
      <c r="N107" s="16"/>
    </row>
    <row r="108" spans="1:14" s="8" customFormat="1" x14ac:dyDescent="0.25">
      <c r="A108" s="36" t="s">
        <v>94</v>
      </c>
      <c r="B108" s="39"/>
      <c r="C108" s="39">
        <v>1</v>
      </c>
      <c r="D108" s="17" t="s">
        <v>144</v>
      </c>
      <c r="E108" s="13"/>
      <c r="F108" s="16"/>
      <c r="G108" s="16"/>
      <c r="H108" s="16"/>
      <c r="I108" s="16">
        <f>316621.44</f>
        <v>316621.44</v>
      </c>
      <c r="J108" s="45">
        <v>480000</v>
      </c>
      <c r="K108" s="45">
        <v>2040000</v>
      </c>
      <c r="L108" s="62">
        <f>SUM(F108:K108)</f>
        <v>2836621.44</v>
      </c>
      <c r="M108" s="17"/>
      <c r="N108" s="16"/>
    </row>
    <row r="109" spans="1:14" x14ac:dyDescent="0.25">
      <c r="A109" s="38"/>
      <c r="B109" s="41"/>
      <c r="C109" s="41"/>
      <c r="D109" s="17" t="s">
        <v>112</v>
      </c>
      <c r="E109" s="13" t="s">
        <v>106</v>
      </c>
      <c r="F109" s="61">
        <v>1200000</v>
      </c>
      <c r="G109" s="61"/>
      <c r="H109" s="16"/>
      <c r="I109" s="16">
        <f>1070362.5+1051200+422161.92</f>
        <v>2543724.42</v>
      </c>
      <c r="J109" s="47"/>
      <c r="K109" s="47"/>
      <c r="L109" s="62">
        <f t="shared" si="1"/>
        <v>3743724.42</v>
      </c>
      <c r="M109" s="17"/>
      <c r="N109" s="16"/>
    </row>
    <row r="110" spans="1:14" hidden="1" x14ac:dyDescent="0.25">
      <c r="A110" s="1" t="s">
        <v>5</v>
      </c>
      <c r="B110" s="5"/>
      <c r="C110" s="5"/>
      <c r="D110" s="17"/>
      <c r="E110" s="13"/>
      <c r="F110" s="16"/>
      <c r="G110" s="16"/>
      <c r="H110" s="16"/>
      <c r="I110" s="16"/>
      <c r="J110" s="16"/>
      <c r="K110" s="16"/>
      <c r="L110" s="60">
        <f t="shared" si="1"/>
        <v>0</v>
      </c>
      <c r="M110" s="17"/>
      <c r="N110" s="16"/>
    </row>
    <row r="111" spans="1:14" ht="15.75" thickBot="1" x14ac:dyDescent="0.3">
      <c r="A111" s="3"/>
      <c r="B111" s="7">
        <v>8</v>
      </c>
      <c r="C111" s="7">
        <v>31</v>
      </c>
      <c r="D111" s="10"/>
      <c r="E111" s="10"/>
      <c r="F111" s="22">
        <f>SUM(F3:F110)</f>
        <v>23100000</v>
      </c>
      <c r="G111" s="22">
        <f>SUM(G3:G110)</f>
        <v>8400000</v>
      </c>
      <c r="H111" s="22">
        <f t="shared" ref="H111:L111" si="2">SUM(H3:H110)</f>
        <v>900000</v>
      </c>
      <c r="I111" s="22">
        <f t="shared" si="2"/>
        <v>92050190.960000023</v>
      </c>
      <c r="J111" s="22">
        <f t="shared" si="2"/>
        <v>8304000</v>
      </c>
      <c r="K111" s="22">
        <f t="shared" si="2"/>
        <v>31320000</v>
      </c>
      <c r="L111" s="22">
        <f t="shared" si="2"/>
        <v>164074190.95999995</v>
      </c>
      <c r="M111" s="22"/>
      <c r="N111" s="22">
        <f t="shared" ref="N111" si="3">SUM(N3:N110)</f>
        <v>36781387.789999999</v>
      </c>
    </row>
    <row r="113" spans="1:1" x14ac:dyDescent="0.25">
      <c r="A113" s="14" t="s">
        <v>123</v>
      </c>
    </row>
    <row r="114" spans="1:1" x14ac:dyDescent="0.25">
      <c r="A114" s="14" t="s">
        <v>124</v>
      </c>
    </row>
    <row r="115" spans="1:1" x14ac:dyDescent="0.25">
      <c r="A115" s="33" t="s">
        <v>200</v>
      </c>
    </row>
    <row r="116" spans="1:1" x14ac:dyDescent="0.25">
      <c r="A116" s="33" t="s">
        <v>199</v>
      </c>
    </row>
  </sheetData>
  <autoFilter ref="A2:N111">
    <filterColumn colId="11">
      <filters>
        <filter val="R$ 1.070.362,50"/>
        <filter val="R$ 1.492.524,42"/>
        <filter val="R$ 10.030.033,36"/>
        <filter val="R$ 12.240.985,76"/>
        <filter val="R$ 15.477.786,92"/>
        <filter val="R$ 172.674.190,96"/>
        <filter val="R$ 2.836.621,44"/>
        <filter val="R$ 2.901.205,38"/>
        <filter val="R$ 3.470.362,50"/>
        <filter val="R$ 3.567.875,00"/>
        <filter val="R$ 3.950.362,50"/>
        <filter val="R$ 316.621,44"/>
        <filter val="R$ 4.795.573,84"/>
        <filter val="R$ 4.943.724,42"/>
        <filter val="R$ 422.161,92"/>
        <filter val="R$ 45.351.272,68"/>
        <filter val="R$ 480.000,00"/>
        <filter val="R$ 5.166.783,36"/>
        <filter val="R$ 5.168.885,76"/>
        <filter val="R$ 5.686.524,42"/>
        <filter val="R$ 633.242,88"/>
        <filter val="R$ 7.166.974,42"/>
        <filter val="R$ 7.392.924,42"/>
        <filter val="R$ 7.446.000,00"/>
        <filter val="R$ 7.649.612,50"/>
        <filter val="R$ 738.783,36"/>
        <filter val="R$ 9.243.742,88"/>
      </filters>
    </filterColumn>
  </autoFilter>
  <sortState ref="A3:H97">
    <sortCondition ref="A3"/>
  </sortState>
  <mergeCells count="30">
    <mergeCell ref="B104:B106"/>
    <mergeCell ref="C104:C106"/>
    <mergeCell ref="K44:K51"/>
    <mergeCell ref="K63:K65"/>
    <mergeCell ref="K108:K109"/>
    <mergeCell ref="M1:N1"/>
    <mergeCell ref="A53:A54"/>
    <mergeCell ref="B53:B54"/>
    <mergeCell ref="C53:C54"/>
    <mergeCell ref="A108:A109"/>
    <mergeCell ref="C108:C109"/>
    <mergeCell ref="B108:B109"/>
    <mergeCell ref="J19:J20"/>
    <mergeCell ref="J44:J51"/>
    <mergeCell ref="J63:J65"/>
    <mergeCell ref="J104:J106"/>
    <mergeCell ref="J108:J109"/>
    <mergeCell ref="A104:A106"/>
    <mergeCell ref="D1:G1"/>
    <mergeCell ref="A63:A65"/>
    <mergeCell ref="B63:B65"/>
    <mergeCell ref="C63:C65"/>
    <mergeCell ref="A44:A51"/>
    <mergeCell ref="B44:B51"/>
    <mergeCell ref="C44:C51"/>
    <mergeCell ref="A1:A2"/>
    <mergeCell ref="B1:C1"/>
    <mergeCell ref="A19:A20"/>
    <mergeCell ref="B19:B20"/>
    <mergeCell ref="C19:C20"/>
  </mergeCells>
  <dataValidations count="1">
    <dataValidation type="list" allowBlank="1" showInputMessage="1" showErrorMessage="1" sqref="E65">
      <formula1>tipologia1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XFD1048576"/>
    </sheetView>
  </sheetViews>
  <sheetFormatPr defaultRowHeight="15" x14ac:dyDescent="0.25"/>
  <cols>
    <col min="1" max="1" width="5" style="8" bestFit="1" customWidth="1"/>
    <col min="2" max="3" width="5.5703125" style="8" customWidth="1"/>
    <col min="4" max="4" width="12.140625" style="8" customWidth="1"/>
    <col min="5" max="5" width="14" style="8" bestFit="1" customWidth="1"/>
    <col min="6" max="6" width="35.28515625" style="8" bestFit="1" customWidth="1"/>
    <col min="7" max="7" width="53.5703125" style="8" bestFit="1" customWidth="1"/>
    <col min="8" max="8" width="16.85546875" style="8" bestFit="1" customWidth="1"/>
    <col min="9" max="9" width="21.7109375" style="8" bestFit="1" customWidth="1"/>
    <col min="10" max="16384" width="9.140625" style="8"/>
  </cols>
  <sheetData>
    <row r="1" spans="1:9" x14ac:dyDescent="0.25">
      <c r="A1" s="49" t="s">
        <v>147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9"/>
      <c r="B2" s="49"/>
      <c r="C2" s="49"/>
      <c r="D2" s="49"/>
      <c r="E2" s="49"/>
      <c r="F2" s="49"/>
      <c r="G2" s="49"/>
      <c r="H2" s="49"/>
      <c r="I2" s="49"/>
    </row>
    <row r="3" spans="1:9" x14ac:dyDescent="0.25">
      <c r="A3" s="49"/>
      <c r="B3" s="49"/>
      <c r="C3" s="49"/>
      <c r="D3" s="49"/>
      <c r="E3" s="49"/>
      <c r="F3" s="49"/>
      <c r="G3" s="49"/>
      <c r="H3" s="49"/>
      <c r="I3" s="49"/>
    </row>
    <row r="4" spans="1:9" x14ac:dyDescent="0.25">
      <c r="A4" s="49"/>
      <c r="B4" s="49"/>
      <c r="C4" s="49"/>
      <c r="D4" s="49"/>
      <c r="E4" s="49"/>
      <c r="F4" s="49"/>
      <c r="G4" s="49"/>
      <c r="H4" s="49"/>
      <c r="I4" s="49"/>
    </row>
    <row r="6" spans="1:9" x14ac:dyDescent="0.25">
      <c r="A6" s="50" t="s">
        <v>148</v>
      </c>
      <c r="B6" s="52" t="s">
        <v>149</v>
      </c>
      <c r="C6" s="52" t="s">
        <v>150</v>
      </c>
      <c r="D6" s="52" t="s">
        <v>151</v>
      </c>
      <c r="E6" s="52" t="s">
        <v>152</v>
      </c>
      <c r="F6" s="54" t="s">
        <v>153</v>
      </c>
      <c r="G6" s="52" t="s">
        <v>154</v>
      </c>
      <c r="H6" s="52" t="s">
        <v>155</v>
      </c>
      <c r="I6" s="52" t="s">
        <v>156</v>
      </c>
    </row>
    <row r="7" spans="1:9" x14ac:dyDescent="0.25">
      <c r="A7" s="51"/>
      <c r="B7" s="53"/>
      <c r="C7" s="53"/>
      <c r="D7" s="53"/>
      <c r="E7" s="53"/>
      <c r="F7" s="55"/>
      <c r="G7" s="53"/>
      <c r="H7" s="53"/>
      <c r="I7" s="53"/>
    </row>
    <row r="8" spans="1:9" ht="60" x14ac:dyDescent="0.25">
      <c r="A8" s="23">
        <v>102</v>
      </c>
      <c r="B8" s="23">
        <v>2013</v>
      </c>
      <c r="C8" s="23">
        <v>1175</v>
      </c>
      <c r="D8" s="24" t="s">
        <v>157</v>
      </c>
      <c r="E8" s="23" t="s">
        <v>48</v>
      </c>
      <c r="F8" s="23" t="s">
        <v>158</v>
      </c>
      <c r="G8" s="25" t="s">
        <v>159</v>
      </c>
      <c r="H8" s="26">
        <v>630240</v>
      </c>
      <c r="I8" s="26"/>
    </row>
    <row r="9" spans="1:9" ht="24" x14ac:dyDescent="0.25">
      <c r="A9" s="27">
        <v>1281</v>
      </c>
      <c r="B9" s="27">
        <v>2013</v>
      </c>
      <c r="C9" s="27">
        <v>1175</v>
      </c>
      <c r="D9" s="27" t="s">
        <v>157</v>
      </c>
      <c r="E9" s="27" t="s">
        <v>48</v>
      </c>
      <c r="F9" s="27" t="s">
        <v>160</v>
      </c>
      <c r="G9" s="27" t="s">
        <v>161</v>
      </c>
      <c r="H9" s="26">
        <v>2919911.91</v>
      </c>
      <c r="I9" s="26"/>
    </row>
    <row r="10" spans="1:9" ht="24" x14ac:dyDescent="0.25">
      <c r="A10" s="27">
        <v>1451</v>
      </c>
      <c r="B10" s="27">
        <v>2013</v>
      </c>
      <c r="C10" s="27">
        <v>4388</v>
      </c>
      <c r="D10" s="27" t="s">
        <v>157</v>
      </c>
      <c r="E10" s="27" t="s">
        <v>57</v>
      </c>
      <c r="F10" s="27" t="s">
        <v>162</v>
      </c>
      <c r="G10" s="27" t="s">
        <v>163</v>
      </c>
      <c r="H10" s="26">
        <v>772533.78</v>
      </c>
      <c r="I10" s="26"/>
    </row>
    <row r="11" spans="1:9" ht="24" x14ac:dyDescent="0.25">
      <c r="A11" s="23">
        <v>1562</v>
      </c>
      <c r="B11" s="23">
        <v>2013</v>
      </c>
      <c r="C11" s="23">
        <v>4388</v>
      </c>
      <c r="D11" s="24" t="s">
        <v>157</v>
      </c>
      <c r="E11" s="23" t="s">
        <v>8</v>
      </c>
      <c r="F11" s="23" t="s">
        <v>113</v>
      </c>
      <c r="G11" s="25" t="s">
        <v>164</v>
      </c>
      <c r="H11" s="26">
        <v>667136.68000000005</v>
      </c>
      <c r="I11" s="26"/>
    </row>
    <row r="12" spans="1:9" ht="48" x14ac:dyDescent="0.25">
      <c r="A12" s="27">
        <v>1764</v>
      </c>
      <c r="B12" s="27">
        <v>2013</v>
      </c>
      <c r="C12" s="27">
        <v>4388</v>
      </c>
      <c r="D12" s="27" t="s">
        <v>157</v>
      </c>
      <c r="E12" s="27" t="s">
        <v>93</v>
      </c>
      <c r="F12" s="27" t="s">
        <v>165</v>
      </c>
      <c r="G12" s="27" t="s">
        <v>166</v>
      </c>
      <c r="H12" s="26">
        <v>1567652.55</v>
      </c>
      <c r="I12" s="26"/>
    </row>
    <row r="13" spans="1:9" ht="24" x14ac:dyDescent="0.25">
      <c r="A13" s="23">
        <v>1941</v>
      </c>
      <c r="B13" s="23">
        <v>2013</v>
      </c>
      <c r="C13" s="23">
        <v>4388</v>
      </c>
      <c r="D13" s="27" t="s">
        <v>157</v>
      </c>
      <c r="E13" s="27" t="s">
        <v>73</v>
      </c>
      <c r="F13" s="27" t="s">
        <v>167</v>
      </c>
      <c r="G13" s="27" t="s">
        <v>168</v>
      </c>
      <c r="H13" s="26">
        <v>30000</v>
      </c>
      <c r="I13" s="26"/>
    </row>
    <row r="14" spans="1:9" ht="24" x14ac:dyDescent="0.25">
      <c r="A14" s="23">
        <v>2148</v>
      </c>
      <c r="B14" s="23">
        <v>2013</v>
      </c>
      <c r="C14" s="23">
        <v>4388</v>
      </c>
      <c r="D14" s="24" t="s">
        <v>157</v>
      </c>
      <c r="E14" s="23" t="s">
        <v>169</v>
      </c>
      <c r="F14" s="23" t="s">
        <v>170</v>
      </c>
      <c r="G14" s="28" t="s">
        <v>171</v>
      </c>
      <c r="H14" s="26">
        <v>509100</v>
      </c>
      <c r="I14" s="29"/>
    </row>
    <row r="15" spans="1:9" ht="24" x14ac:dyDescent="0.25">
      <c r="A15" s="23">
        <v>2189</v>
      </c>
      <c r="B15" s="23">
        <v>2013</v>
      </c>
      <c r="C15" s="23">
        <v>4388</v>
      </c>
      <c r="D15" s="24" t="s">
        <v>157</v>
      </c>
      <c r="E15" s="23" t="s">
        <v>30</v>
      </c>
      <c r="F15" s="23" t="s">
        <v>172</v>
      </c>
      <c r="G15" s="25" t="s">
        <v>173</v>
      </c>
      <c r="H15" s="29">
        <v>4888204.2</v>
      </c>
      <c r="I15" s="26"/>
    </row>
    <row r="16" spans="1:9" ht="24" x14ac:dyDescent="0.25">
      <c r="A16" s="23">
        <v>2195</v>
      </c>
      <c r="B16" s="23">
        <v>2013</v>
      </c>
      <c r="C16" s="23">
        <v>4388</v>
      </c>
      <c r="D16" s="24" t="s">
        <v>157</v>
      </c>
      <c r="E16" s="23" t="s">
        <v>169</v>
      </c>
      <c r="F16" s="23" t="s">
        <v>174</v>
      </c>
      <c r="G16" s="25" t="s">
        <v>175</v>
      </c>
      <c r="H16" s="26">
        <v>2389314.38</v>
      </c>
      <c r="I16" s="26"/>
    </row>
    <row r="17" spans="1:9" ht="24" x14ac:dyDescent="0.25">
      <c r="A17" s="27">
        <v>2218</v>
      </c>
      <c r="B17" s="27">
        <v>2013</v>
      </c>
      <c r="C17" s="27">
        <v>4388</v>
      </c>
      <c r="D17" s="27" t="s">
        <v>157</v>
      </c>
      <c r="E17" s="27" t="s">
        <v>1</v>
      </c>
      <c r="F17" s="27" t="s">
        <v>176</v>
      </c>
      <c r="G17" s="30" t="s">
        <v>177</v>
      </c>
      <c r="H17" s="26">
        <v>22572403.289999999</v>
      </c>
      <c r="I17" s="26"/>
    </row>
    <row r="18" spans="1:9" ht="24" x14ac:dyDescent="0.25">
      <c r="A18" s="23">
        <v>2451</v>
      </c>
      <c r="B18" s="23">
        <v>2013</v>
      </c>
      <c r="C18" s="23">
        <v>4391</v>
      </c>
      <c r="D18" s="27" t="s">
        <v>157</v>
      </c>
      <c r="E18" s="27" t="s">
        <v>73</v>
      </c>
      <c r="F18" s="27" t="s">
        <v>167</v>
      </c>
      <c r="G18" s="27" t="s">
        <v>178</v>
      </c>
      <c r="H18" s="26">
        <v>80000</v>
      </c>
      <c r="I18" s="26"/>
    </row>
    <row r="19" spans="1:9" ht="24" x14ac:dyDescent="0.25">
      <c r="A19" s="23">
        <v>2460</v>
      </c>
      <c r="B19" s="23">
        <v>2013</v>
      </c>
      <c r="C19" s="23">
        <v>4388</v>
      </c>
      <c r="D19" s="27" t="s">
        <v>157</v>
      </c>
      <c r="E19" s="27" t="s">
        <v>73</v>
      </c>
      <c r="F19" s="27" t="s">
        <v>167</v>
      </c>
      <c r="G19" s="27" t="s">
        <v>168</v>
      </c>
      <c r="H19" s="26">
        <v>263991</v>
      </c>
      <c r="I19" s="26"/>
    </row>
    <row r="20" spans="1:9" x14ac:dyDescent="0.25">
      <c r="A20" s="59" t="s">
        <v>179</v>
      </c>
      <c r="B20" s="59"/>
      <c r="C20" s="59"/>
      <c r="D20" s="59"/>
      <c r="E20" s="59"/>
      <c r="F20" s="59"/>
      <c r="G20" s="59"/>
      <c r="H20" s="31">
        <f>SUM(H8:H19)</f>
        <v>37290487.789999999</v>
      </c>
      <c r="I20" s="31"/>
    </row>
    <row r="22" spans="1:9" ht="12" customHeight="1" x14ac:dyDescent="0.25"/>
    <row r="23" spans="1:9" x14ac:dyDescent="0.25">
      <c r="A23" s="49" t="s">
        <v>180</v>
      </c>
      <c r="B23" s="49"/>
      <c r="C23" s="49"/>
      <c r="D23" s="49"/>
      <c r="E23" s="49"/>
      <c r="F23" s="49"/>
      <c r="G23" s="49"/>
      <c r="H23" s="49"/>
      <c r="I23" s="49"/>
    </row>
    <row r="24" spans="1:9" x14ac:dyDescent="0.25">
      <c r="A24" s="49"/>
      <c r="B24" s="49"/>
      <c r="C24" s="49"/>
      <c r="D24" s="49"/>
      <c r="E24" s="49"/>
      <c r="F24" s="49"/>
      <c r="G24" s="49"/>
      <c r="H24" s="49"/>
      <c r="I24" s="49"/>
    </row>
    <row r="25" spans="1:9" x14ac:dyDescent="0.25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9.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</row>
    <row r="28" spans="1:9" x14ac:dyDescent="0.25">
      <c r="A28" s="50" t="s">
        <v>148</v>
      </c>
      <c r="B28" s="52" t="s">
        <v>149</v>
      </c>
      <c r="C28" s="52" t="s">
        <v>150</v>
      </c>
      <c r="D28" s="52" t="s">
        <v>151</v>
      </c>
      <c r="E28" s="52" t="s">
        <v>152</v>
      </c>
      <c r="F28" s="54" t="s">
        <v>153</v>
      </c>
      <c r="G28" s="52" t="s">
        <v>154</v>
      </c>
      <c r="H28" s="52" t="s">
        <v>155</v>
      </c>
      <c r="I28" s="52" t="s">
        <v>156</v>
      </c>
    </row>
    <row r="29" spans="1:9" x14ac:dyDescent="0.25">
      <c r="A29" s="51"/>
      <c r="B29" s="53"/>
      <c r="C29" s="53"/>
      <c r="D29" s="53"/>
      <c r="E29" s="53"/>
      <c r="F29" s="55"/>
      <c r="G29" s="53"/>
      <c r="H29" s="53"/>
      <c r="I29" s="53"/>
    </row>
    <row r="30" spans="1:9" ht="24" x14ac:dyDescent="0.25">
      <c r="A30" s="27"/>
      <c r="B30" s="27">
        <v>2013</v>
      </c>
      <c r="C30" s="27"/>
      <c r="D30" s="27" t="s">
        <v>157</v>
      </c>
      <c r="E30" s="27" t="s">
        <v>44</v>
      </c>
      <c r="F30" s="27" t="s">
        <v>115</v>
      </c>
      <c r="G30" s="27" t="s">
        <v>181</v>
      </c>
      <c r="H30" s="26">
        <v>370417.02</v>
      </c>
      <c r="I30" s="56" t="s">
        <v>182</v>
      </c>
    </row>
    <row r="31" spans="1:9" ht="24" x14ac:dyDescent="0.25">
      <c r="A31" s="27"/>
      <c r="B31" s="27">
        <v>2013</v>
      </c>
      <c r="C31" s="27"/>
      <c r="D31" s="27" t="s">
        <v>157</v>
      </c>
      <c r="E31" s="27" t="s">
        <v>44</v>
      </c>
      <c r="F31" s="27" t="s">
        <v>115</v>
      </c>
      <c r="G31" s="27" t="s">
        <v>183</v>
      </c>
      <c r="H31" s="26">
        <v>1467545.07</v>
      </c>
      <c r="I31" s="57"/>
    </row>
    <row r="32" spans="1:9" ht="24" x14ac:dyDescent="0.25">
      <c r="A32" s="27"/>
      <c r="B32" s="27">
        <v>2013</v>
      </c>
      <c r="C32" s="27"/>
      <c r="D32" s="27" t="s">
        <v>157</v>
      </c>
      <c r="E32" s="27" t="s">
        <v>44</v>
      </c>
      <c r="F32" s="27" t="s">
        <v>115</v>
      </c>
      <c r="G32" s="27" t="s">
        <v>184</v>
      </c>
      <c r="H32" s="26">
        <v>3139498.21</v>
      </c>
      <c r="I32" s="58"/>
    </row>
    <row r="33" spans="1:9" ht="24" x14ac:dyDescent="0.25">
      <c r="A33" s="27"/>
      <c r="B33" s="27">
        <v>2013</v>
      </c>
      <c r="C33" s="27"/>
      <c r="D33" s="27" t="s">
        <v>157</v>
      </c>
      <c r="E33" s="27" t="s">
        <v>185</v>
      </c>
      <c r="F33" s="27" t="s">
        <v>186</v>
      </c>
      <c r="G33" s="27" t="s">
        <v>187</v>
      </c>
      <c r="H33" s="26">
        <v>3935700.15</v>
      </c>
      <c r="I33" s="56" t="s">
        <v>182</v>
      </c>
    </row>
    <row r="34" spans="1:9" ht="24" x14ac:dyDescent="0.25">
      <c r="A34" s="27"/>
      <c r="B34" s="27">
        <v>2013</v>
      </c>
      <c r="C34" s="27"/>
      <c r="D34" s="27" t="s">
        <v>157</v>
      </c>
      <c r="E34" s="27" t="s">
        <v>185</v>
      </c>
      <c r="F34" s="27" t="s">
        <v>186</v>
      </c>
      <c r="G34" s="27" t="s">
        <v>188</v>
      </c>
      <c r="H34" s="26">
        <v>3989409.58</v>
      </c>
      <c r="I34" s="58"/>
    </row>
    <row r="35" spans="1:9" ht="24" x14ac:dyDescent="0.25">
      <c r="A35" s="27"/>
      <c r="B35" s="27">
        <v>2013</v>
      </c>
      <c r="C35" s="27"/>
      <c r="D35" s="27" t="s">
        <v>157</v>
      </c>
      <c r="E35" s="27" t="s">
        <v>189</v>
      </c>
      <c r="F35" s="27" t="s">
        <v>190</v>
      </c>
      <c r="G35" s="27" t="s">
        <v>191</v>
      </c>
      <c r="H35" s="26">
        <v>1980000</v>
      </c>
      <c r="I35" s="32" t="s">
        <v>182</v>
      </c>
    </row>
    <row r="36" spans="1:9" ht="24" x14ac:dyDescent="0.25">
      <c r="A36" s="27"/>
      <c r="B36" s="27">
        <v>2013</v>
      </c>
      <c r="C36" s="27"/>
      <c r="D36" s="27" t="s">
        <v>157</v>
      </c>
      <c r="E36" s="27" t="s">
        <v>73</v>
      </c>
      <c r="F36" s="27" t="s">
        <v>167</v>
      </c>
      <c r="G36" s="27" t="s">
        <v>192</v>
      </c>
      <c r="H36" s="26">
        <v>1249965</v>
      </c>
      <c r="I36" s="26"/>
    </row>
    <row r="37" spans="1:9" x14ac:dyDescent="0.25">
      <c r="A37" s="59" t="s">
        <v>179</v>
      </c>
      <c r="B37" s="59"/>
      <c r="C37" s="59"/>
      <c r="D37" s="59"/>
      <c r="E37" s="59"/>
      <c r="F37" s="59"/>
      <c r="G37" s="59"/>
      <c r="H37" s="31">
        <f>SUM(H30:H36)</f>
        <v>16132535.029999999</v>
      </c>
      <c r="I37" s="31"/>
    </row>
  </sheetData>
  <mergeCells count="24">
    <mergeCell ref="I28:I29"/>
    <mergeCell ref="I30:I32"/>
    <mergeCell ref="I33:I34"/>
    <mergeCell ref="A37:G37"/>
    <mergeCell ref="A20:G20"/>
    <mergeCell ref="A23:I26"/>
    <mergeCell ref="A28:A29"/>
    <mergeCell ref="B28:B29"/>
    <mergeCell ref="C28:C29"/>
    <mergeCell ref="D28:D29"/>
    <mergeCell ref="E28:E29"/>
    <mergeCell ref="F28:F29"/>
    <mergeCell ref="G28:G29"/>
    <mergeCell ref="H28:H29"/>
    <mergeCell ref="A1:I4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Convenios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Cristiane Quintão Faria (SES)</dc:creator>
  <cp:lastModifiedBy>Hellen</cp:lastModifiedBy>
  <dcterms:created xsi:type="dcterms:W3CDTF">2014-01-02T19:39:21Z</dcterms:created>
  <dcterms:modified xsi:type="dcterms:W3CDTF">2014-01-07T22:44:19Z</dcterms:modified>
</cp:coreProperties>
</file>